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W:\FERC Contract &amp; Cost Analysis\2026 FERC Rate Case TO2026\12-Dec 1 Annual Informational Update\Workpapers\"/>
    </mc:Choice>
  </mc:AlternateContent>
  <xr:revisionPtr revIDLastSave="0" documentId="13_ncr:1_{ED079AF6-DF89-46C4-9641-4FE96153C2CB}" xr6:coauthVersionLast="47" xr6:coauthVersionMax="47" xr10:uidLastSave="{00000000-0000-0000-0000-000000000000}"/>
  <bookViews>
    <workbookView xWindow="-23340" yWindow="810" windowWidth="21600" windowHeight="14610" xr2:uid="{00000000-000D-0000-FFFF-FFFF00000000}"/>
  </bookViews>
  <sheets>
    <sheet name="Summary" sheetId="8" r:id="rId1"/>
    <sheet name="Workpaper EEI &amp; EPRI" sheetId="1" r:id="rId2"/>
    <sheet name="Legacy Wholesale&amp;Retail Diff" sheetId="10" r:id="rId3"/>
  </sheets>
  <externalReferences>
    <externalReference r:id="rId4"/>
  </externalReferences>
  <definedNames>
    <definedName name="_Alt2007">#REF!</definedName>
    <definedName name="_Apr06">#REF!</definedName>
    <definedName name="_F100040">#REF!</definedName>
    <definedName name="_Feb06">#REF!</definedName>
    <definedName name="_Fill" hidden="1">#REF!</definedName>
    <definedName name="_May06">#REF!</definedName>
    <definedName name="_Nov05">#REF!</definedName>
    <definedName name="_Order1" hidden="1">255</definedName>
    <definedName name="_Order2" hidden="1">255</definedName>
    <definedName name="_SO2">#REF!</definedName>
    <definedName name="_SO4">#REF!</definedName>
    <definedName name="Active">#REF!</definedName>
    <definedName name="AllocationLU">'[1]EIX Alloc'!$A$3:$I$1002</definedName>
    <definedName name="AltForecast">#REF!</definedName>
    <definedName name="Assets">#REF!</definedName>
    <definedName name="Basis_Point">#REF!</definedName>
    <definedName name="Basis_Prices_Upload_Date">#REF!</definedName>
    <definedName name="Basis_Web_Query">#REF!</definedName>
    <definedName name="BHV">#REF!</definedName>
    <definedName name="Bio">#REF!</definedName>
    <definedName name="BLOCK">#REF!</definedName>
    <definedName name="BLOCKPOSTING">#REF!</definedName>
    <definedName name="Calc_implied_vol">#REF!</definedName>
    <definedName name="CAT">'[1]AcctCat Pivot'!$D$5:$F$48</definedName>
    <definedName name="Clearing_House_deals_MTM_PT___Current_Month">#REF!</definedName>
    <definedName name="Cogen">#REF!</definedName>
    <definedName name="Convert_price">#REF!</definedName>
    <definedName name="Copy_Brkr_Quotes">#REF!</definedName>
    <definedName name="Create_Nuc_Basis">#REF!</definedName>
    <definedName name="Create_Nuc_Futs">#REF!</definedName>
    <definedName name="Create_Nuc_IR">#REF!</definedName>
    <definedName name="Create_Nuc_Pwr">#REF!</definedName>
    <definedName name="Create_Nuc_Vol">#REF!</definedName>
    <definedName name="CRR_PT2">#REF!</definedName>
    <definedName name="CRR_SD_1">#REF!</definedName>
    <definedName name="CRR_SD_2">#REF!</definedName>
    <definedName name="CRR_ST_PT2">#REF!</definedName>
    <definedName name="CurrentMonth">#REF!</definedName>
    <definedName name="CurrentMTMDate">#REF!</definedName>
    <definedName name="CurrentQtrEnd">#REF!</definedName>
    <definedName name="DATA21">#REF!</definedName>
    <definedName name="DaysForward">#REF!</definedName>
    <definedName name="DWR_End_Row">#REF!</definedName>
    <definedName name="DWR_Start_Row">#REF!</definedName>
    <definedName name="Effective_date">#REF!</definedName>
    <definedName name="EIX_10k">#REF!</definedName>
    <definedName name="EIX_10K_DET_M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#REF!</definedName>
    <definedName name="EIX_10K_WK_JAN1">#REF!</definedName>
    <definedName name="EIX_10k_WK_LASTMO">#REF!</definedName>
    <definedName name="EIX_WS">#REF!</definedName>
    <definedName name="eixytd">#REF!</definedName>
    <definedName name="ENTRYNODE">#REF!</definedName>
    <definedName name="EOptns_Term_Sch_Point">#REF!</definedName>
    <definedName name="Equity">#REF!</definedName>
    <definedName name="Escalation_Rate">#REF!</definedName>
    <definedName name="FERC">#REF!</definedName>
    <definedName name="FERC_Map">#REF!</definedName>
    <definedName name="Format_Quotes">#REF!</definedName>
    <definedName name="FSD">#REF!</definedName>
    <definedName name="Fut_Point">#REF!</definedName>
    <definedName name="Futs_Web_Query">#REF!</definedName>
    <definedName name="Futures_Prices_Upload_Date">#REF!</definedName>
    <definedName name="Gas">#REF!</definedName>
    <definedName name="Gas_Fin_Non_Options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o">#REF!</definedName>
    <definedName name="HD">#REF!</definedName>
    <definedName name="Henry_Hub_Swap">#REF!</definedName>
    <definedName name="HISTORICDOLLAR">#REF!</definedName>
    <definedName name="Hydro">#REF!</definedName>
    <definedName name="Interest_Rates_Upload_Date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IR_Web_Query">#REF!</definedName>
    <definedName name="ITEMTYPE">#REF!</definedName>
    <definedName name="Level">#REF!</definedName>
    <definedName name="Liab">#REF!</definedName>
    <definedName name="List_1st_nearby">#REF!</definedName>
    <definedName name="List_2nd_nearby">#REF!</definedName>
    <definedName name="List_3rd_nearby">#REF!</definedName>
    <definedName name="Load_Flag">#REF!</definedName>
    <definedName name="LT_1000_LU">'[1]&lt;1000 Pivot'!$A$5:$C$3756</definedName>
    <definedName name="MonthList">#REF!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#REF!</definedName>
    <definedName name="MTM_Summary_Compare">#REF!</definedName>
    <definedName name="Name_LU">'[1]Name Standardization'!$A$2:$B$17673</definedName>
    <definedName name="NEG">#REF!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>#REF!</definedName>
    <definedName name="NoContamSystems">SUM(#REF!)</definedName>
    <definedName name="OOR">#REF!</definedName>
    <definedName name="Op_Exp">#REF!</definedName>
    <definedName name="OracleUploadDate">#REF!</definedName>
    <definedName name="ord">#REF!</definedName>
    <definedName name="P_L">#REF!</definedName>
    <definedName name="Past_Cash">#REF!</definedName>
    <definedName name="PivotTablePoint">#REF!</definedName>
    <definedName name="Posting_Keys">#REF!</definedName>
    <definedName name="Power">#REF!</definedName>
    <definedName name="Power_Prices_Upload_Date">#REF!</definedName>
    <definedName name="Pricelist">#REF!</definedName>
    <definedName name="PriceListDec_01_2003">#REF!</definedName>
    <definedName name="PriceListOct_30_2003">#REF!</definedName>
    <definedName name="_xlnm.Print_Area" localSheetId="2">'Legacy Wholesale&amp;Retail Diff'!$A$1:$K$98</definedName>
    <definedName name="print1">#REF!</definedName>
    <definedName name="print2">#REF!</definedName>
    <definedName name="PriorMTMdate">#REF!</definedName>
    <definedName name="ProcessDate">#REF!</definedName>
    <definedName name="ProcessDate2">#REF!</definedName>
    <definedName name="ProcessMonth">#REF!</definedName>
    <definedName name="ProxyList">#REF!</definedName>
    <definedName name="QF_Asgn_List_Capacity">#REF!</definedName>
    <definedName name="QF_Asgn_List021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RegInd_LU">'[1]Reg Ind'!$A$5:$B$943</definedName>
    <definedName name="SAI">#REF!</definedName>
    <definedName name="Sales_Purchases_matching">#REF!</definedName>
    <definedName name="SCE_10K_DET_M">#REF!</definedName>
    <definedName name="SCE_10K_DET_T">#REF!</definedName>
    <definedName name="SCE_10K_M">#REF!</definedName>
    <definedName name="SCE_10K_T">#REF!</definedName>
    <definedName name="SCE_10k_WK_CURR">#REF!</definedName>
    <definedName name="SCE_10K_WK_JAN1">#REF!</definedName>
    <definedName name="SCE_10K_WK_LASTMO">#REF!</definedName>
    <definedName name="SCE_WS">#REF!</definedName>
    <definedName name="SCE_WS_LASTMO">#REF!</definedName>
    <definedName name="SCE10K">#REF!</definedName>
    <definedName name="SCE10KWksht">#REF!</definedName>
    <definedName name="Season2_data">#REF!</definedName>
    <definedName name="Season4_data">#REF!</definedName>
    <definedName name="Setup_Shape">#REF!</definedName>
    <definedName name="Solar">#REF!</definedName>
    <definedName name="SUBMITEM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>#REF!</definedName>
    <definedName name="TransCapMTM">#REF!</definedName>
    <definedName name="Upload_Basis">#REF!</definedName>
    <definedName name="Upload_Basis_Access">#REF!</definedName>
    <definedName name="Upload_Futs">#REF!</definedName>
    <definedName name="Upload_Futs_Access">#REF!</definedName>
    <definedName name="Upload_IR">#REF!</definedName>
    <definedName name="Upload_IR_Access">#REF!</definedName>
    <definedName name="Upload_Pwr">#REF!</definedName>
    <definedName name="Upload_Pwr_Access">#REF!</definedName>
    <definedName name="UploadAccess">#REF!</definedName>
    <definedName name="Uploads_IR_Access">#REF!</definedName>
    <definedName name="UploadVol">#REF!</definedName>
    <definedName name="Volatility_Upload_Date">#REF!</definedName>
    <definedName name="Week">{0;1;2;3;4;5}</definedName>
    <definedName name="Weekday">{1,2,3,4,5,6,7}</definedName>
    <definedName name="Wind">#REF!</definedName>
    <definedName name="WITdata">#REF!</definedName>
    <definedName name="wrn.Cover." hidden="1">{#N/A,#N/A,TRUE,"Cover";#N/A,#N/A,TRUE,"Contents"}</definedName>
    <definedName name="wrn.CoverContents." hidden="1">{#N/A,#N/A,FALSE,"Cover";#N/A,#N/A,FALSE,"Contents"}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hidden="1">{#N/A,#N/A,TRUE,"Section7";#N/A,#N/A,TRUE,"DebtService";#N/A,#N/A,TRUE,"LoanSchedules";#N/A,#N/A,TRUE,"GraphDebt"}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hidden="1">{"Table A",#N/A,FALSE,"Summary";"Table D",#N/A,FALSE,"Summary";"Table E",#N/A,FALSE,"Summary"}</definedName>
    <definedName name="wrn.Total._.Summary." hidden="1">{"Total Summary",#N/A,FALSE,"Summary"}</definedName>
    <definedName name="YearList">#REF!</definedName>
    <definedName name="YearProxyLi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" l="1"/>
  <c r="D8" i="8" l="1"/>
  <c r="D14" i="8"/>
  <c r="D12" i="8"/>
  <c r="D29" i="1"/>
  <c r="D27" i="1"/>
  <c r="D23" i="1"/>
  <c r="F4" i="1"/>
  <c r="F5" i="1"/>
  <c r="D16" i="1" s="1"/>
  <c r="D18" i="1" s="1"/>
  <c r="G95" i="10" l="1"/>
  <c r="G92" i="10"/>
  <c r="H87" i="10"/>
  <c r="H89" i="10" s="1"/>
  <c r="H96" i="10" s="1"/>
  <c r="H80" i="10"/>
  <c r="H81" i="10" s="1"/>
  <c r="H94" i="10" s="1"/>
  <c r="G12" i="10" s="1"/>
  <c r="H79" i="10"/>
  <c r="H72" i="10"/>
  <c r="H74" i="10" s="1"/>
  <c r="H93" i="10" s="1"/>
  <c r="G11" i="10" s="1"/>
  <c r="H70" i="10"/>
  <c r="G70" i="10"/>
  <c r="H49" i="10"/>
  <c r="I48" i="10"/>
  <c r="I49" i="10" s="1"/>
  <c r="H48" i="10"/>
  <c r="I47" i="10"/>
  <c r="H47" i="10"/>
  <c r="I46" i="10"/>
  <c r="H46" i="10"/>
  <c r="I45" i="10"/>
  <c r="H92" i="10" s="1"/>
  <c r="H45" i="10"/>
  <c r="I33" i="10"/>
  <c r="H33" i="10"/>
  <c r="H58" i="10" s="1"/>
  <c r="H59" i="10" s="1"/>
  <c r="G14" i="10" s="1"/>
  <c r="A31" i="10"/>
  <c r="G79" i="10" s="1"/>
  <c r="A30" i="10"/>
  <c r="F7" i="1"/>
  <c r="F6" i="1"/>
  <c r="D12" i="1"/>
  <c r="D14" i="1" l="1"/>
  <c r="G10" i="10"/>
  <c r="H95" i="10"/>
  <c r="G13" i="10" s="1"/>
  <c r="A32" i="10"/>
  <c r="D25" i="1"/>
  <c r="B63" i="10" l="1"/>
  <c r="A33" i="10"/>
  <c r="A56" i="10" s="1"/>
  <c r="A57" i="10" s="1"/>
  <c r="A58" i="10" s="1"/>
  <c r="G15" i="10"/>
  <c r="D13" i="8" s="1"/>
  <c r="H98" i="10"/>
  <c r="E9" i="1"/>
  <c r="D6" i="8" s="1"/>
  <c r="D9" i="1"/>
  <c r="D7" i="8" s="1"/>
  <c r="A59" i="10" l="1"/>
  <c r="A70" i="10" s="1"/>
  <c r="G59" i="10"/>
  <c r="F9" i="1"/>
  <c r="F8" i="1"/>
  <c r="G74" i="10" l="1"/>
  <c r="A71" i="10"/>
  <c r="A72" i="10" s="1"/>
  <c r="A73" i="10" l="1"/>
  <c r="A74" i="10" s="1"/>
  <c r="G80" i="10"/>
  <c r="G93" i="10" l="1"/>
  <c r="A79" i="10"/>
  <c r="A80" i="10" l="1"/>
  <c r="A81" i="10" s="1"/>
  <c r="G81" i="10"/>
  <c r="A82" i="10" l="1"/>
  <c r="A83" i="10" s="1"/>
  <c r="A84" i="10" s="1"/>
  <c r="A85" i="10" s="1"/>
  <c r="G94" i="10"/>
  <c r="A86" i="10" l="1"/>
  <c r="A87" i="10" s="1"/>
  <c r="A88" i="10" l="1"/>
  <c r="A89" i="10" s="1"/>
  <c r="G87" i="10"/>
  <c r="A92" i="10" l="1"/>
  <c r="A93" i="10" s="1"/>
  <c r="A94" i="10" s="1"/>
  <c r="A95" i="10" s="1"/>
  <c r="A96" i="10" s="1"/>
  <c r="A97" i="10" s="1"/>
  <c r="A98" i="10" s="1"/>
  <c r="G96" i="10"/>
  <c r="G89" i="10"/>
</calcChain>
</file>

<file path=xl/sharedStrings.xml><?xml version="1.0" encoding="utf-8"?>
<sst xmlns="http://schemas.openxmlformats.org/spreadsheetml/2006/main" count="179" uniqueCount="126">
  <si>
    <t>EEI</t>
  </si>
  <si>
    <t>EPRI</t>
  </si>
  <si>
    <t>Total</t>
  </si>
  <si>
    <t>FERC Acct 560</t>
  </si>
  <si>
    <t>FERC Acct 921</t>
  </si>
  <si>
    <t>FERC Acct 930</t>
  </si>
  <si>
    <t>Total EPRI &amp; EEI in FERC Account 560</t>
  </si>
  <si>
    <t>ISO Allocator (Schedule 19)</t>
  </si>
  <si>
    <t>Amount Allocated to ISO Transmission Through Schedule 19</t>
  </si>
  <si>
    <t>Labor Allocator</t>
  </si>
  <si>
    <t>E</t>
  </si>
  <si>
    <t>F=D*E</t>
  </si>
  <si>
    <t>Total amount excluded from wholesale rates</t>
  </si>
  <si>
    <t>FERC Acct 923</t>
  </si>
  <si>
    <t>EPRI/EEI Expenses Reflected in Formula Rate Subject to Exclusion From Wholesale Rates</t>
  </si>
  <si>
    <t>Source tab</t>
  </si>
  <si>
    <t>Additional Expense Difference to Exclusion From Wholesale Rates</t>
  </si>
  <si>
    <t>Workpaper EEI &amp; EPRI</t>
  </si>
  <si>
    <t>Summary - Schedule 25 Wholesale Difference</t>
  </si>
  <si>
    <t>Legacy Retail/Wholesale Differences</t>
  </si>
  <si>
    <t>Legacy Wholesale&amp;Retail Diff</t>
  </si>
  <si>
    <t>Workpaper to determine the Wholesale Adjustment for TO2026 relating to the Legacy Retail/Wholesale Differences</t>
  </si>
  <si>
    <t>See Testimony of Berton J. Hansen in ER24-1740, Page  15-16, describing the purpose of this calculation</t>
  </si>
  <si>
    <t>Wholesale Difference attributable to previous Schedule 25 amortizations (applied to the 2024 Year)</t>
  </si>
  <si>
    <t>Only include the items that have been removed in ER24-1740 (Legacy Wholesale / Retail Differences)</t>
  </si>
  <si>
    <t>Note: do not include items that are still in the Wholesale Difference, such as EEI/EPRI</t>
  </si>
  <si>
    <t>Item</t>
  </si>
  <si>
    <t>Amount</t>
  </si>
  <si>
    <t>Source</t>
  </si>
  <si>
    <t>1) Wholesale Depreciation Difference</t>
  </si>
  <si>
    <t>Line 32 below</t>
  </si>
  <si>
    <t>2) Taxes Deferred - Make Up Adjustment</t>
  </si>
  <si>
    <t>Line 33 below</t>
  </si>
  <si>
    <t>3) Excess Deferred Taxes</t>
  </si>
  <si>
    <t>Line 34 below</t>
  </si>
  <si>
    <t>4) Taxes Deferred - Acct. 282 ACRS/MACRS</t>
  </si>
  <si>
    <t>Line 35 below</t>
  </si>
  <si>
    <t>5) Wholesale Rate Base Adjustment</t>
  </si>
  <si>
    <t>Line 15 below</t>
  </si>
  <si>
    <t>Total (to be included on Line 7 of Schedule 25):</t>
  </si>
  <si>
    <t>Sum of Above</t>
  </si>
  <si>
    <t>Calculations from Schedule 25 from Pre- ER24-1740  Filing, but with 2024 as the Prior Year:</t>
  </si>
  <si>
    <t>1) Calculation of Wholesale Rate Base Difference and Wholesale Rate Base Adjustment</t>
  </si>
  <si>
    <t>a) Quantification of the Initial 2010 Wholesale Rate Base Difference and annual change</t>
  </si>
  <si>
    <t>The difference between Retail and Wholesale Rate Base is attributable to the following four items,</t>
  </si>
  <si>
    <t>with the Initial Prior Year 2010 Rate Base differences and annual changes as follows:</t>
  </si>
  <si>
    <t>Col 1</t>
  </si>
  <si>
    <t>Col 2</t>
  </si>
  <si>
    <t>2010 Rate Base</t>
  </si>
  <si>
    <t>Difference</t>
  </si>
  <si>
    <t>Annual</t>
  </si>
  <si>
    <t>Data</t>
  </si>
  <si>
    <t>(Wholesale</t>
  </si>
  <si>
    <t>Change</t>
  </si>
  <si>
    <t>Line</t>
  </si>
  <si>
    <t>less Retail)</t>
  </si>
  <si>
    <t>(Amortization)</t>
  </si>
  <si>
    <t>1) Accumulated Depreciation</t>
  </si>
  <si>
    <t>Fixed values</t>
  </si>
  <si>
    <t>Totals:</t>
  </si>
  <si>
    <t>Adjusted Lines 7-11 to recognize full amortizations of 2010 balances in mid 2024</t>
  </si>
  <si>
    <t>= Above L7 - L10 * 0.5</t>
  </si>
  <si>
    <t>Adjusted</t>
  </si>
  <si>
    <t>7a</t>
  </si>
  <si>
    <t>8a</t>
  </si>
  <si>
    <t>9a</t>
  </si>
  <si>
    <t>10a</t>
  </si>
  <si>
    <t>11a</t>
  </si>
  <si>
    <t>b) Quantification of the Wholesale Rate Base Adjustment</t>
  </si>
  <si>
    <t>The Wholesale Rate Base Adjustment represents the impact on the Wholesale Base TRR relative to the Retail Base TRR of</t>
  </si>
  <si>
    <t>the Wholesale Rate Base Difference for the Prior Year.</t>
  </si>
  <si>
    <t>Value</t>
  </si>
  <si>
    <t>Notes/Instructions</t>
  </si>
  <si>
    <t>Fixed Charge Rate</t>
  </si>
  <si>
    <t>2-IFPTRR Line 16</t>
  </si>
  <si>
    <t>Prior Year</t>
  </si>
  <si>
    <t>Wholesale Rate Base Difference for Prior Year</t>
  </si>
  <si>
    <t>Wholesale Rate Base Adjustment</t>
  </si>
  <si>
    <t>2) Calculation of Wholesale Expense Difference</t>
  </si>
  <si>
    <t>It represents the effect on expenses (Wholesale less Retail) of amortizing the associated balances each year.</t>
  </si>
  <si>
    <t>If an annual amortization amount affects Income Taxes, the expense difference must be grossed up for income taxes.</t>
  </si>
  <si>
    <t>a) Calculation of the Wholesale South Georgia Income Tax Adjustment to the TRR</t>
  </si>
  <si>
    <t>South Georgia Amortization</t>
  </si>
  <si>
    <t>Composite Tax Rate ("CTR")</t>
  </si>
  <si>
    <t>1-BaseTRR L 59</t>
  </si>
  <si>
    <t>Tax Gross Up Factor</t>
  </si>
  <si>
    <t>(1/(1-CTR))</t>
  </si>
  <si>
    <t>Wholesale South Georgia</t>
  </si>
  <si>
    <t>Income Tax Adjustment to the TRR:</t>
  </si>
  <si>
    <t>b) Calculation of "Excess Deferred Taxes" Grossed Up for Income Taxes</t>
  </si>
  <si>
    <t>Annual Amort. of "Excess Deferred Taxes":</t>
  </si>
  <si>
    <t>Excess Deferred Taxes Grossed Up for Income Taxes:</t>
  </si>
  <si>
    <t>c) Calculation of EPRI and EEI Dues Exclusion</t>
  </si>
  <si>
    <t>EPRI Dues</t>
  </si>
  <si>
    <t>SCE Records</t>
  </si>
  <si>
    <t>Note 5 (Not relevant to SGA / Tax calc)</t>
  </si>
  <si>
    <t>EEI Dues</t>
  </si>
  <si>
    <t>Sum of EPRI and EEI Dues</t>
  </si>
  <si>
    <t>Transmission Wages and Salaries Allocation Factor</t>
  </si>
  <si>
    <t>27-Allocators, Line 9</t>
  </si>
  <si>
    <t>EPRI and EEI Dues Exclusion</t>
  </si>
  <si>
    <t>d) Total Expense Difference</t>
  </si>
  <si>
    <t>5) EPRI and EEI Dues Exclusion</t>
  </si>
  <si>
    <t>6) Additional Expense Difference</t>
  </si>
  <si>
    <t>Note 6</t>
  </si>
  <si>
    <t>Total Expense Difference:</t>
  </si>
  <si>
    <t>FERC Acct 561</t>
  </si>
  <si>
    <t>Total EPRI &amp; EEI in FERC Account 561</t>
  </si>
  <si>
    <t>Total EPRI &amp; EEI in FERC Account 560 &amp; 561</t>
  </si>
  <si>
    <t>Total Amount Allocated to ISO Transmission Through Schedule 19</t>
  </si>
  <si>
    <t>A1</t>
  </si>
  <si>
    <t>B1</t>
  </si>
  <si>
    <t>C1=A1*B1</t>
  </si>
  <si>
    <t>A2</t>
  </si>
  <si>
    <t>B2</t>
  </si>
  <si>
    <t>C2=A2*B2</t>
  </si>
  <si>
    <t>C3</t>
  </si>
  <si>
    <t>D=A1+A2</t>
  </si>
  <si>
    <t>G=C3-F</t>
  </si>
  <si>
    <t>H=C3=F+G</t>
  </si>
  <si>
    <t>Total (Input to Schedule 25, Lines 2&amp;3)</t>
  </si>
  <si>
    <t>Amount excluded from wholesale rates through Schedule 25, Line 6</t>
  </si>
  <si>
    <t>Remaining amount to be excluded thought Schedule 25, Line 7</t>
  </si>
  <si>
    <t>EPRI &amp; EEI Expenses Recording to FERC Account 560 &amp; 561 - Allocation to ISO Transmission</t>
  </si>
  <si>
    <t>EPRI &amp; EEI Expenses Recording to FERC Account 560 &amp; 561 - Exclusion From Wholesale Rates</t>
  </si>
  <si>
    <t>Additional EPRI/EEI Expense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</si>
</sst>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  <numFmt numFmtId="167" formatCode="&quot;$&quot;#,##0"/>
    <numFmt numFmtId="168" formatCode="0.000%"/>
    <numFmt numFmtId="169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12"/>
      <color theme="1"/>
      <name val="Aptos Narrow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4999237037263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/>
    <xf numFmtId="164" fontId="2" fillId="0" borderId="0" xfId="1" applyNumberFormat="1" applyFont="1" applyAlignment="1">
      <alignment horizontal="center"/>
    </xf>
    <xf numFmtId="165" fontId="0" fillId="0" borderId="0" xfId="2" applyNumberFormat="1" applyFont="1" applyFill="1"/>
    <xf numFmtId="166" fontId="5" fillId="0" borderId="0" xfId="3" applyNumberFormat="1" applyFont="1" applyFill="1" applyBorder="1" applyAlignment="1">
      <alignment horizontal="right" wrapText="1"/>
    </xf>
    <xf numFmtId="0" fontId="6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164" fontId="0" fillId="0" borderId="0" xfId="1" applyNumberFormat="1" applyFont="1"/>
    <xf numFmtId="164" fontId="0" fillId="2" borderId="1" xfId="1" applyNumberFormat="1" applyFont="1" applyFill="1" applyBorder="1"/>
    <xf numFmtId="0" fontId="0" fillId="0" borderId="0" xfId="0" applyAlignment="1">
      <alignment horizontal="left"/>
    </xf>
    <xf numFmtId="164" fontId="0" fillId="0" borderId="0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2" borderId="0" xfId="0" applyNumberFormat="1" applyFill="1"/>
    <xf numFmtId="0" fontId="8" fillId="0" borderId="0" xfId="0" applyFont="1"/>
    <xf numFmtId="0" fontId="9" fillId="0" borderId="0" xfId="0" applyFont="1" applyAlignment="1">
      <alignment horizontal="left" indent="2"/>
    </xf>
    <xf numFmtId="167" fontId="0" fillId="0" borderId="0" xfId="0" applyNumberFormat="1" applyAlignment="1">
      <alignment horizontal="right" indent="1"/>
    </xf>
    <xf numFmtId="0" fontId="0" fillId="0" borderId="0" xfId="0" applyAlignment="1">
      <alignment horizontal="left" indent="1"/>
    </xf>
    <xf numFmtId="167" fontId="7" fillId="0" borderId="0" xfId="0" applyNumberFormat="1" applyFont="1" applyAlignment="1">
      <alignment horizontal="right" indent="1"/>
    </xf>
    <xf numFmtId="167" fontId="9" fillId="3" borderId="0" xfId="0" applyNumberFormat="1" applyFont="1" applyFill="1" applyAlignment="1">
      <alignment horizontal="right" indent="1"/>
    </xf>
    <xf numFmtId="0" fontId="10" fillId="4" borderId="0" xfId="0" applyFont="1" applyFill="1"/>
    <xf numFmtId="0" fontId="0" fillId="4" borderId="0" xfId="0" applyFill="1"/>
    <xf numFmtId="0" fontId="9" fillId="0" borderId="0" xfId="0" applyFont="1"/>
    <xf numFmtId="0" fontId="11" fillId="0" borderId="0" xfId="0" applyFont="1"/>
    <xf numFmtId="0" fontId="3" fillId="0" borderId="0" xfId="0" applyFont="1" applyAlignment="1">
      <alignment horizontal="left" indent="2"/>
    </xf>
    <xf numFmtId="0" fontId="11" fillId="0" borderId="0" xfId="0" applyFont="1" applyAlignment="1">
      <alignment horizontal="left" indent="1"/>
    </xf>
    <xf numFmtId="0" fontId="3" fillId="0" borderId="0" xfId="0" applyFont="1" applyAlignment="1">
      <alignment horizontal="left" indent="3"/>
    </xf>
    <xf numFmtId="0" fontId="9" fillId="0" borderId="0" xfId="0" applyFont="1" applyAlignment="1">
      <alignment horizontal="left" indent="1"/>
    </xf>
    <xf numFmtId="0" fontId="12" fillId="0" borderId="0" xfId="0" quotePrefix="1" applyFont="1" applyAlignment="1">
      <alignment horizontal="center"/>
    </xf>
    <xf numFmtId="0" fontId="11" fillId="0" borderId="0" xfId="0" quotePrefix="1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7" applyFont="1" applyAlignment="1">
      <alignment horizontal="center"/>
    </xf>
    <xf numFmtId="0" fontId="12" fillId="0" borderId="0" xfId="0" applyFont="1"/>
    <xf numFmtId="0" fontId="12" fillId="0" borderId="0" xfId="7" applyFont="1" applyAlignment="1">
      <alignment horizontal="center"/>
    </xf>
    <xf numFmtId="0" fontId="14" fillId="0" borderId="0" xfId="0" quotePrefix="1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 indent="1"/>
    </xf>
    <xf numFmtId="167" fontId="9" fillId="0" borderId="0" xfId="0" applyNumberFormat="1" applyFont="1"/>
    <xf numFmtId="0" fontId="9" fillId="0" borderId="0" xfId="0" quotePrefix="1" applyFont="1" applyAlignment="1">
      <alignment horizontal="center"/>
    </xf>
    <xf numFmtId="167" fontId="15" fillId="0" borderId="0" xfId="0" applyNumberFormat="1" applyFont="1"/>
    <xf numFmtId="0" fontId="9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167" fontId="9" fillId="0" borderId="0" xfId="0" quotePrefix="1" applyNumberFormat="1" applyFont="1" applyAlignment="1">
      <alignment horizontal="right"/>
    </xf>
    <xf numFmtId="167" fontId="9" fillId="0" borderId="0" xfId="0" quotePrefix="1" applyNumberFormat="1" applyFont="1" applyAlignment="1">
      <alignment horizontal="right" indent="1"/>
    </xf>
    <xf numFmtId="167" fontId="9" fillId="0" borderId="0" xfId="0" quotePrefix="1" applyNumberFormat="1" applyFont="1" applyAlignment="1">
      <alignment horizontal="left" indent="1"/>
    </xf>
    <xf numFmtId="167" fontId="11" fillId="0" borderId="0" xfId="0" applyNumberFormat="1" applyFont="1" applyAlignment="1">
      <alignment horizontal="center"/>
    </xf>
    <xf numFmtId="0" fontId="9" fillId="0" borderId="0" xfId="0" quotePrefix="1" applyFont="1" applyAlignment="1">
      <alignment horizontal="left"/>
    </xf>
    <xf numFmtId="0" fontId="16" fillId="0" borderId="0" xfId="0" applyFont="1" applyAlignment="1">
      <alignment horizontal="center"/>
    </xf>
    <xf numFmtId="0" fontId="9" fillId="0" borderId="0" xfId="0" quotePrefix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2" borderId="0" xfId="0" applyNumberFormat="1" applyFont="1" applyFill="1"/>
    <xf numFmtId="0" fontId="13" fillId="0" borderId="0" xfId="0" applyFont="1" applyAlignment="1">
      <alignment horizontal="left" indent="1"/>
    </xf>
    <xf numFmtId="168" fontId="9" fillId="0" borderId="0" xfId="0" applyNumberFormat="1" applyFont="1"/>
    <xf numFmtId="0" fontId="3" fillId="0" borderId="0" xfId="0" quotePrefix="1" applyFont="1" applyAlignment="1">
      <alignment horizontal="left" indent="1"/>
    </xf>
    <xf numFmtId="169" fontId="9" fillId="0" borderId="0" xfId="0" applyNumberFormat="1" applyFont="1"/>
    <xf numFmtId="167" fontId="0" fillId="0" borderId="0" xfId="0" applyNumberFormat="1"/>
    <xf numFmtId="0" fontId="12" fillId="0" borderId="0" xfId="0" applyFont="1" applyAlignment="1">
      <alignment horizontal="left"/>
    </xf>
    <xf numFmtId="167" fontId="0" fillId="2" borderId="0" xfId="0" applyNumberFormat="1" applyFill="1"/>
    <xf numFmtId="167" fontId="17" fillId="2" borderId="0" xfId="0" applyNumberFormat="1" applyFont="1" applyFill="1"/>
    <xf numFmtId="167" fontId="3" fillId="0" borderId="0" xfId="0" applyNumberFormat="1" applyFont="1"/>
    <xf numFmtId="166" fontId="17" fillId="0" borderId="0" xfId="0" applyNumberFormat="1" applyFont="1"/>
    <xf numFmtId="167" fontId="9" fillId="2" borderId="0" xfId="0" applyNumberFormat="1" applyFont="1" applyFill="1"/>
    <xf numFmtId="164" fontId="0" fillId="0" borderId="0" xfId="1" applyNumberFormat="1" applyFont="1" applyBorder="1" applyAlignment="1">
      <alignment vertical="center"/>
    </xf>
    <xf numFmtId="164" fontId="0" fillId="2" borderId="0" xfId="1" applyNumberFormat="1" applyFont="1" applyFill="1" applyBorder="1"/>
  </cellXfs>
  <cellStyles count="12">
    <cellStyle name="Comma" xfId="1" builtinId="3"/>
    <cellStyle name="Comma 14" xfId="11" xr:uid="{45AD4600-791B-40D2-B17C-E48229C16AE1}"/>
    <cellStyle name="Normal" xfId="0" builtinId="0"/>
    <cellStyle name="Normal 10" xfId="8" xr:uid="{17801602-D05E-44C7-B5B0-7AB3AE161349}"/>
    <cellStyle name="Normal 17" xfId="4" xr:uid="{94826A90-D1DD-47C0-9DC2-43D763AFC989}"/>
    <cellStyle name="Normal 17 3 3" xfId="6" xr:uid="{80A4E2F1-CEE7-4123-BF78-EFC7B0385805}"/>
    <cellStyle name="Normal 2" xfId="7" xr:uid="{C405C92C-11FF-4955-BCDD-A725642C0EE6}"/>
    <cellStyle name="Normal 2 2 2" xfId="9" xr:uid="{D71CF2B2-6FD1-410B-A28B-E789B701ADA8}"/>
    <cellStyle name="Normal 7" xfId="10" xr:uid="{9C903E2B-4D38-49B4-885A-2A8E965D479A}"/>
    <cellStyle name="Percent" xfId="2" builtinId="5"/>
    <cellStyle name="Percent 3" xfId="3" xr:uid="{00000000-0005-0000-0000-000003000000}"/>
    <cellStyle name="Percent 7" xfId="5" xr:uid="{120BECE5-2E83-434C-9A92-A7B3A8CCC1CE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H201"/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H202"/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H203"/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H204"/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H205"/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H206"/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H207"/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H208"/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H209"/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H210"/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H211"/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H212"/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H214"/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H215"/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H216"/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H217"/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H218"/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H219"/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H221"/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H222"/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H223"/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H224"/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H225"/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H226"/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H227"/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H228"/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H229"/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H230"/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H231"/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H232"/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H233"/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H234"/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H235"/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H236"/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H237"/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H238"/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H239"/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H240"/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H241"/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H242"/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H243"/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H244"/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H245"/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H246"/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H247"/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H248"/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H249"/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H250"/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H251"/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H252"/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H253"/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H254"/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H255"/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H256"/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H257"/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H258"/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H259"/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H260"/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H261"/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H262"/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H263"/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H265"/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H267"/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H268"/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H269"/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H270"/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H271"/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H272"/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H273"/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H274"/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H275"/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H276"/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H277"/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H278"/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H280"/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H281"/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H282"/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H283"/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H284"/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H285"/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H287"/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H288"/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H289"/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H290"/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H291"/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H292"/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H293"/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H294"/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H295"/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H296"/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H297"/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H298"/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H299"/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H300"/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H301"/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H302"/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H303"/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H304"/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H305"/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H306"/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H307"/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H308"/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H309"/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H310"/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H311"/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H312"/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H313"/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H314"/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H315"/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H316"/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H317"/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H318"/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H319"/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H320"/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H321"/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H322"/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H323"/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H324"/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H325"/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H326"/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H327"/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H328"/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H329"/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H331"/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H333"/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H334"/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H335"/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H336"/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H337"/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H338"/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H339"/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H340"/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H341"/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H342"/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H343"/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H344"/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H346"/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H347"/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H348"/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H349"/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H350"/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H351"/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H353"/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H354"/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H355"/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H356"/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H357"/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H358"/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H359"/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H360"/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H361"/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H362"/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H363"/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H364"/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H365"/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H366"/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H367"/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H368"/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H369"/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H370"/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H371"/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H372"/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H373"/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H374"/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H375"/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H376"/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H377"/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H378"/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H379"/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H380"/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H381"/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H382"/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H383"/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H384"/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H385"/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H386"/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H387"/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H388"/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H389"/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H390"/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H391"/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H392"/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H393"/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H394"/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H395"/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H397"/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H399"/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H400"/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H401"/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H402"/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H403"/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H404"/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H405"/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H406"/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H407"/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H408"/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H409"/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H410"/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H412"/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H413"/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H414"/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H415"/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H416"/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H417"/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H419"/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H420"/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H421"/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H422"/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H423"/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H424"/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H425"/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H426"/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H427"/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H428"/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H429"/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H430"/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H431"/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H432"/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H433"/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H434"/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H435"/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H436"/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H437"/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H438"/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H439"/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H440"/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H441"/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H442"/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H443"/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H444"/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H445"/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H446"/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H447"/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H448"/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H449"/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H450"/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H451"/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H452"/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H453"/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H454"/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H455"/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H456"/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H457"/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H458"/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H459"/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H460"/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H461"/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H463"/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H465"/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H466"/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H467"/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H468"/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H469"/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H470"/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H471"/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H472"/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H473"/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H474"/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H476"/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H477"/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H479"/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H480"/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H481"/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H482"/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H483"/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H484"/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H486"/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H487"/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H488"/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H489"/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H490"/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H491"/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H492"/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H493"/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H494"/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H495"/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H496"/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H497"/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H498"/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H499"/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H500"/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H501"/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H502"/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H503"/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H504"/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H505"/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H506"/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H507"/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H508"/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H509"/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H510"/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H511"/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H512"/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H513"/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H514"/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H515"/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H516"/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H517"/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H518"/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H519"/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H520"/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H521"/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H522"/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H523"/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H524"/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H525"/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H526"/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H527"/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H528"/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H530"/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H532"/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H533"/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H534"/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H535"/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H536"/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H537"/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H538"/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H539"/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H540"/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H541"/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H543"/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H544"/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H546"/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H547"/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H548"/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H549"/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H550"/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H551"/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H553"/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H554"/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H555"/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H556"/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H557"/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H558"/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H559"/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H560"/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H561"/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H562"/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H563"/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H564"/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H565"/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H566"/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H567"/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H568"/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H569"/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H570"/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H571"/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H572"/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H573"/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H574"/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H575"/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H576"/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H577"/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H578"/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H579"/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H580"/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H581"/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H582"/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H583"/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H584"/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H585"/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H586"/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H587"/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H588"/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H589"/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H590"/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H591"/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H592"/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H593"/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H594"/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H595"/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H597"/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H599"/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H600"/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H601"/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H602"/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H603"/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H604"/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H605"/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H606"/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H607"/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H608"/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H610"/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H611"/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H613"/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H614"/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H615"/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H616"/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H617"/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H618"/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H620"/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H621"/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H622"/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H623"/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H624"/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H625"/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H626"/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H627"/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H628"/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H629"/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H630"/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H631"/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H632"/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H633"/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H634"/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H635"/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H636"/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H637"/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H638"/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H639"/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H640"/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H641"/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H642"/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H643"/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H644"/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H645"/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H646"/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H647"/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H648"/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H649"/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H650"/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H651"/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H652"/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H653"/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H654"/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H655"/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H656"/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H657"/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H658"/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H659"/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H660"/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H661"/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H662"/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H663"/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H665"/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H667"/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H668"/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H669"/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H670"/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H671"/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H672"/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H673"/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H674"/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H675"/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H676"/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H678"/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H679"/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H681"/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H682"/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H683"/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H684"/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H685"/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H686"/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H688"/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H689"/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H690"/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H691"/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H692"/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H693"/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H694"/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H695"/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H696"/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H697"/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H698"/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H699"/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H700"/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H701"/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H702"/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H703"/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H704"/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H705"/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H706"/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H707"/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H708"/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H709"/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H710"/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H711"/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H712"/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H713"/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H714"/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H715"/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H716"/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H717"/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H718"/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H719"/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H720"/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H721"/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H722"/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H723"/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H724"/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H725"/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H726"/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H727"/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H728"/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H729"/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H730"/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H731"/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H733"/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H735"/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H736"/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H737"/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H738"/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H739"/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H740"/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H741"/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H742"/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H743"/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H744"/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H746"/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H747"/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H749"/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H750"/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H751"/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H752"/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H753"/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H754"/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H756"/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H757"/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H758"/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H759"/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H760"/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H761"/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H762"/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H763"/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H764"/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H765"/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H766"/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H767"/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H768"/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H769"/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H770"/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H771"/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H772"/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H773"/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H774"/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H775"/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H776"/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H777"/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H778"/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H779"/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H780"/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H781"/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H782"/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H783"/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H784"/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H785"/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H786"/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H787"/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H788"/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H789"/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H790"/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H791"/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H792"/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H793"/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H794"/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H795"/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H796"/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H797"/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H798"/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H799"/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H801"/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B2954"/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A2956"/>
          <cell r="B2956"/>
          <cell r="C2956" t="str">
            <v>MISC. LESS THAN $1000</v>
          </cell>
        </row>
        <row r="2957">
          <cell r="A2957"/>
          <cell r="B2957"/>
          <cell r="C2957" t="str">
            <v>MISC. LESS THAN $1000</v>
          </cell>
        </row>
        <row r="2958">
          <cell r="A2958"/>
          <cell r="B2958"/>
          <cell r="C2958" t="str">
            <v>MISC. LESS THAN $1000</v>
          </cell>
        </row>
        <row r="2959">
          <cell r="A2959"/>
          <cell r="B2959"/>
          <cell r="C2959" t="str">
            <v>MISC. LESS THAN $1000</v>
          </cell>
        </row>
        <row r="2960">
          <cell r="A2960"/>
          <cell r="B2960"/>
          <cell r="C2960" t="str">
            <v>MISC. LESS THAN $1000</v>
          </cell>
        </row>
        <row r="2961">
          <cell r="A2961"/>
          <cell r="B2961"/>
          <cell r="C2961" t="str">
            <v>MISC. LESS THAN $1000</v>
          </cell>
        </row>
        <row r="2962">
          <cell r="A2962"/>
          <cell r="B2962"/>
          <cell r="C2962" t="str">
            <v>MISC. LESS THAN $1000</v>
          </cell>
        </row>
        <row r="2963">
          <cell r="A2963"/>
          <cell r="B2963"/>
          <cell r="C2963" t="str">
            <v>MISC. LESS THAN $1000</v>
          </cell>
        </row>
        <row r="2964">
          <cell r="A2964"/>
          <cell r="B2964"/>
          <cell r="C2964" t="str">
            <v>MISC. LESS THAN $1000</v>
          </cell>
        </row>
        <row r="2965">
          <cell r="A2965"/>
          <cell r="B2965"/>
          <cell r="C2965" t="str">
            <v>MISC. LESS THAN $1000</v>
          </cell>
        </row>
        <row r="2966">
          <cell r="A2966"/>
          <cell r="B2966"/>
          <cell r="C2966" t="str">
            <v>MISC. LESS THAN $1000</v>
          </cell>
        </row>
        <row r="2967">
          <cell r="A2967"/>
          <cell r="B2967"/>
          <cell r="C2967" t="str">
            <v>MISC. LESS THAN $1000</v>
          </cell>
        </row>
        <row r="2968">
          <cell r="A2968"/>
          <cell r="B2968"/>
          <cell r="C2968" t="str">
            <v>MISC. LESS THAN $1000</v>
          </cell>
        </row>
        <row r="2969">
          <cell r="A2969"/>
          <cell r="B2969"/>
          <cell r="C2969" t="str">
            <v>MISC. LESS THAN $1000</v>
          </cell>
        </row>
        <row r="2970">
          <cell r="A2970"/>
          <cell r="B2970"/>
          <cell r="C2970" t="str">
            <v>MISC. LESS THAN $1000</v>
          </cell>
        </row>
        <row r="2971">
          <cell r="A2971"/>
          <cell r="B2971"/>
          <cell r="C2971" t="str">
            <v>MISC. LESS THAN $1000</v>
          </cell>
        </row>
        <row r="2972">
          <cell r="A2972"/>
          <cell r="B2972"/>
          <cell r="C2972" t="str">
            <v>MISC. LESS THAN $1000</v>
          </cell>
        </row>
        <row r="2973">
          <cell r="A2973"/>
          <cell r="B2973"/>
          <cell r="C2973" t="str">
            <v>MISC. LESS THAN $1000</v>
          </cell>
        </row>
        <row r="2974">
          <cell r="A2974"/>
          <cell r="B2974"/>
          <cell r="C2974" t="str">
            <v>MISC. LESS THAN $1000</v>
          </cell>
        </row>
        <row r="2975">
          <cell r="A2975"/>
          <cell r="B2975"/>
          <cell r="C2975" t="str">
            <v>MISC. LESS THAN $1000</v>
          </cell>
        </row>
        <row r="2976">
          <cell r="A2976"/>
          <cell r="B2976"/>
          <cell r="C2976" t="str">
            <v>MISC. LESS THAN $1000</v>
          </cell>
        </row>
        <row r="2977">
          <cell r="A2977"/>
          <cell r="B2977"/>
          <cell r="C2977" t="str">
            <v>MISC. LESS THAN $1000</v>
          </cell>
        </row>
        <row r="2978">
          <cell r="A2978"/>
          <cell r="B2978"/>
          <cell r="C2978" t="str">
            <v>MISC. LESS THAN $1000</v>
          </cell>
        </row>
        <row r="2979">
          <cell r="A2979"/>
          <cell r="B2979"/>
          <cell r="C2979" t="str">
            <v>MISC. LESS THAN $1000</v>
          </cell>
        </row>
        <row r="2980">
          <cell r="A2980"/>
          <cell r="B2980"/>
          <cell r="C2980" t="str">
            <v>MISC. LESS THAN $1000</v>
          </cell>
        </row>
        <row r="2981">
          <cell r="A2981"/>
          <cell r="B2981"/>
          <cell r="C2981" t="str">
            <v>MISC. LESS THAN $1000</v>
          </cell>
        </row>
        <row r="2982">
          <cell r="A2982"/>
          <cell r="B2982"/>
          <cell r="C2982" t="str">
            <v>MISC. LESS THAN $1000</v>
          </cell>
        </row>
        <row r="2983">
          <cell r="A2983"/>
          <cell r="B2983"/>
          <cell r="C2983" t="str">
            <v>MISC. LESS THAN $1000</v>
          </cell>
        </row>
        <row r="2984">
          <cell r="A2984"/>
          <cell r="B2984"/>
          <cell r="C2984" t="str">
            <v>MISC. LESS THAN $1000</v>
          </cell>
        </row>
        <row r="2985">
          <cell r="A2985"/>
          <cell r="B2985"/>
          <cell r="C2985" t="str">
            <v>MISC. LESS THAN $1000</v>
          </cell>
        </row>
        <row r="2986">
          <cell r="A2986"/>
          <cell r="B2986"/>
          <cell r="C2986" t="str">
            <v>MISC. LESS THAN $1000</v>
          </cell>
        </row>
        <row r="2987">
          <cell r="A2987"/>
          <cell r="B2987"/>
          <cell r="C2987" t="str">
            <v>MISC. LESS THAN $1000</v>
          </cell>
        </row>
        <row r="2988">
          <cell r="A2988"/>
          <cell r="B2988"/>
          <cell r="C2988" t="str">
            <v>MISC. LESS THAN $1000</v>
          </cell>
        </row>
        <row r="2989">
          <cell r="A2989"/>
          <cell r="B2989"/>
          <cell r="C2989" t="str">
            <v>MISC. LESS THAN $1000</v>
          </cell>
        </row>
        <row r="2990">
          <cell r="A2990"/>
          <cell r="B2990"/>
          <cell r="C2990" t="str">
            <v>MISC. LESS THAN $1000</v>
          </cell>
        </row>
        <row r="2991">
          <cell r="A2991"/>
          <cell r="B2991"/>
          <cell r="C2991" t="str">
            <v>MISC. LESS THAN $1000</v>
          </cell>
        </row>
        <row r="2992">
          <cell r="A2992"/>
          <cell r="B2992"/>
          <cell r="C2992" t="str">
            <v>MISC. LESS THAN $1000</v>
          </cell>
        </row>
        <row r="2993">
          <cell r="A2993"/>
          <cell r="B2993"/>
          <cell r="C2993" t="str">
            <v>MISC. LESS THAN $1000</v>
          </cell>
        </row>
        <row r="2994">
          <cell r="A2994"/>
          <cell r="B2994"/>
          <cell r="C2994" t="str">
            <v>MISC. LESS THAN $1000</v>
          </cell>
        </row>
        <row r="2995">
          <cell r="A2995"/>
          <cell r="B2995"/>
          <cell r="C2995" t="str">
            <v>MISC. LESS THAN $1000</v>
          </cell>
        </row>
        <row r="2996">
          <cell r="A2996"/>
          <cell r="B2996"/>
          <cell r="C2996" t="str">
            <v>MISC. LESS THAN $1000</v>
          </cell>
        </row>
        <row r="2997">
          <cell r="A2997"/>
          <cell r="B2997"/>
          <cell r="C2997" t="str">
            <v>MISC. LESS THAN $1000</v>
          </cell>
        </row>
        <row r="2998">
          <cell r="A2998"/>
          <cell r="B2998"/>
          <cell r="C2998" t="str">
            <v>MISC. LESS THAN $1000</v>
          </cell>
        </row>
        <row r="2999">
          <cell r="A2999"/>
          <cell r="B2999"/>
          <cell r="C2999" t="str">
            <v>MISC. LESS THAN $1000</v>
          </cell>
        </row>
        <row r="3000">
          <cell r="A3000"/>
          <cell r="B3000"/>
          <cell r="C3000" t="str">
            <v>MISC. LESS THAN $1000</v>
          </cell>
        </row>
        <row r="3001">
          <cell r="A3001"/>
          <cell r="B3001"/>
          <cell r="C3001" t="str">
            <v>MISC. LESS THAN $1000</v>
          </cell>
        </row>
        <row r="3002">
          <cell r="A3002"/>
          <cell r="B3002"/>
          <cell r="C3002" t="str">
            <v>MISC. LESS THAN $1000</v>
          </cell>
        </row>
        <row r="3003">
          <cell r="A3003"/>
          <cell r="B3003"/>
          <cell r="C3003" t="str">
            <v>MISC. LESS THAN $1000</v>
          </cell>
        </row>
        <row r="3004">
          <cell r="A3004"/>
          <cell r="B3004"/>
          <cell r="C3004" t="str">
            <v>MISC. LESS THAN $1000</v>
          </cell>
        </row>
        <row r="3005">
          <cell r="A3005"/>
          <cell r="B3005"/>
          <cell r="C3005" t="str">
            <v>MISC. LESS THAN $1000</v>
          </cell>
        </row>
        <row r="3006">
          <cell r="A3006"/>
          <cell r="B3006"/>
          <cell r="C3006" t="str">
            <v>MISC. LESS THAN $1000</v>
          </cell>
        </row>
        <row r="3007">
          <cell r="A3007"/>
          <cell r="B3007"/>
          <cell r="C3007" t="str">
            <v>MISC. LESS THAN $1000</v>
          </cell>
        </row>
        <row r="3008">
          <cell r="A3008"/>
          <cell r="B3008"/>
          <cell r="C3008" t="str">
            <v>MISC. LESS THAN $1000</v>
          </cell>
        </row>
        <row r="3009">
          <cell r="A3009"/>
          <cell r="B3009"/>
          <cell r="C3009" t="str">
            <v>MISC. LESS THAN $1000</v>
          </cell>
        </row>
        <row r="3010">
          <cell r="A3010"/>
          <cell r="B3010"/>
          <cell r="C3010" t="str">
            <v>MISC. LESS THAN $1000</v>
          </cell>
        </row>
        <row r="3011">
          <cell r="A3011"/>
          <cell r="B3011"/>
          <cell r="C3011" t="str">
            <v>MISC. LESS THAN $1000</v>
          </cell>
        </row>
        <row r="3012">
          <cell r="A3012"/>
          <cell r="B3012"/>
          <cell r="C3012" t="str">
            <v>MISC. LESS THAN $1000</v>
          </cell>
        </row>
        <row r="3013">
          <cell r="A3013"/>
          <cell r="B3013"/>
          <cell r="C3013" t="str">
            <v>MISC. LESS THAN $1000</v>
          </cell>
        </row>
        <row r="3014">
          <cell r="A3014"/>
          <cell r="B3014"/>
          <cell r="C3014" t="str">
            <v>MISC. LESS THAN $1000</v>
          </cell>
        </row>
        <row r="3015">
          <cell r="A3015"/>
          <cell r="B3015"/>
          <cell r="C3015" t="str">
            <v>MISC. LESS THAN $1000</v>
          </cell>
        </row>
        <row r="3016">
          <cell r="A3016"/>
          <cell r="B3016"/>
          <cell r="C3016" t="str">
            <v>MISC. LESS THAN $1000</v>
          </cell>
        </row>
        <row r="3017">
          <cell r="A3017"/>
          <cell r="B3017"/>
          <cell r="C3017" t="str">
            <v>MISC. LESS THAN $1000</v>
          </cell>
        </row>
        <row r="3018">
          <cell r="A3018"/>
          <cell r="B3018"/>
          <cell r="C3018" t="str">
            <v>MISC. LESS THAN $1000</v>
          </cell>
        </row>
        <row r="3019">
          <cell r="A3019"/>
          <cell r="B3019"/>
          <cell r="C3019" t="str">
            <v>MISC. LESS THAN $1000</v>
          </cell>
        </row>
        <row r="3020">
          <cell r="A3020"/>
          <cell r="B3020"/>
          <cell r="C3020" t="str">
            <v>MISC. LESS THAN $1000</v>
          </cell>
        </row>
        <row r="3021">
          <cell r="A3021"/>
          <cell r="B3021"/>
          <cell r="C3021" t="str">
            <v>MISC. LESS THAN $1000</v>
          </cell>
        </row>
        <row r="3022">
          <cell r="A3022"/>
          <cell r="B3022"/>
          <cell r="C3022" t="str">
            <v>MISC. LESS THAN $1000</v>
          </cell>
        </row>
        <row r="3023">
          <cell r="A3023"/>
          <cell r="B3023"/>
          <cell r="C3023" t="str">
            <v>MISC. LESS THAN $1000</v>
          </cell>
        </row>
        <row r="3024">
          <cell r="A3024"/>
          <cell r="B3024"/>
          <cell r="C3024" t="str">
            <v>MISC. LESS THAN $1000</v>
          </cell>
        </row>
        <row r="3025">
          <cell r="A3025"/>
          <cell r="B3025"/>
          <cell r="C3025" t="str">
            <v>MISC. LESS THAN $1000</v>
          </cell>
        </row>
        <row r="3026">
          <cell r="A3026"/>
          <cell r="B3026"/>
          <cell r="C3026" t="str">
            <v>MISC. LESS THAN $1000</v>
          </cell>
        </row>
        <row r="3027">
          <cell r="A3027"/>
          <cell r="B3027"/>
          <cell r="C3027" t="str">
            <v>MISC. LESS THAN $1000</v>
          </cell>
        </row>
        <row r="3028">
          <cell r="A3028"/>
          <cell r="B3028"/>
          <cell r="C3028" t="str">
            <v>MISC. LESS THAN $1000</v>
          </cell>
        </row>
        <row r="3029">
          <cell r="A3029"/>
          <cell r="B3029"/>
          <cell r="C3029" t="str">
            <v>MISC. LESS THAN $1000</v>
          </cell>
        </row>
        <row r="3030">
          <cell r="A3030"/>
          <cell r="B3030"/>
          <cell r="C3030" t="str">
            <v>MISC. LESS THAN $1000</v>
          </cell>
        </row>
        <row r="3031">
          <cell r="A3031"/>
          <cell r="B3031"/>
          <cell r="C3031" t="str">
            <v>MISC. LESS THAN $1000</v>
          </cell>
        </row>
        <row r="3032">
          <cell r="A3032"/>
          <cell r="B3032"/>
          <cell r="C3032" t="str">
            <v>MISC. LESS THAN $1000</v>
          </cell>
        </row>
        <row r="3033">
          <cell r="A3033"/>
          <cell r="B3033"/>
          <cell r="C3033" t="str">
            <v>MISC. LESS THAN $1000</v>
          </cell>
        </row>
        <row r="3034">
          <cell r="A3034"/>
          <cell r="B3034"/>
          <cell r="C3034" t="str">
            <v>MISC. LESS THAN $1000</v>
          </cell>
        </row>
        <row r="3035">
          <cell r="A3035"/>
          <cell r="B3035"/>
          <cell r="C3035" t="str">
            <v>MISC. LESS THAN $1000</v>
          </cell>
        </row>
        <row r="3036">
          <cell r="A3036"/>
          <cell r="B3036"/>
          <cell r="C3036" t="str">
            <v>MISC. LESS THAN $1000</v>
          </cell>
        </row>
        <row r="3037">
          <cell r="A3037"/>
          <cell r="B3037"/>
          <cell r="C3037" t="str">
            <v>MISC. LESS THAN $1000</v>
          </cell>
        </row>
        <row r="3038">
          <cell r="A3038"/>
          <cell r="B3038"/>
          <cell r="C3038" t="str">
            <v>MISC. LESS THAN $1000</v>
          </cell>
        </row>
        <row r="3039">
          <cell r="A3039"/>
          <cell r="B3039"/>
          <cell r="C3039" t="str">
            <v>MISC. LESS THAN $1000</v>
          </cell>
        </row>
        <row r="3040">
          <cell r="A3040"/>
          <cell r="B3040"/>
          <cell r="C3040" t="str">
            <v>MISC. LESS THAN $1000</v>
          </cell>
        </row>
        <row r="3041">
          <cell r="A3041"/>
          <cell r="B3041"/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948F-5422-4DF5-91BF-1F95773699AC}">
  <sheetPr>
    <pageSetUpPr fitToPage="1"/>
  </sheetPr>
  <dimension ref="A1:F16"/>
  <sheetViews>
    <sheetView tabSelected="1" view="pageLayout" zoomScaleNormal="120" workbookViewId="0">
      <selection activeCell="M23" sqref="M23"/>
    </sheetView>
  </sheetViews>
  <sheetFormatPr defaultRowHeight="15" x14ac:dyDescent="0.25"/>
  <cols>
    <col min="1" max="1" width="9.28515625" customWidth="1"/>
    <col min="2" max="2" width="11.140625" customWidth="1"/>
    <col min="3" max="3" width="15" customWidth="1"/>
    <col min="4" max="4" width="14.140625" bestFit="1" customWidth="1"/>
    <col min="5" max="5" width="5" customWidth="1"/>
  </cols>
  <sheetData>
    <row r="1" spans="1:6" x14ac:dyDescent="0.25">
      <c r="A1" s="2" t="s">
        <v>18</v>
      </c>
    </row>
    <row r="4" spans="1:6" x14ac:dyDescent="0.25">
      <c r="A4" s="1">
        <v>1</v>
      </c>
      <c r="B4" s="2" t="s">
        <v>14</v>
      </c>
    </row>
    <row r="5" spans="1:6" x14ac:dyDescent="0.25">
      <c r="A5" s="1"/>
      <c r="F5" s="18" t="s">
        <v>15</v>
      </c>
    </row>
    <row r="6" spans="1:6" x14ac:dyDescent="0.25">
      <c r="A6" s="1"/>
      <c r="C6" s="22" t="s">
        <v>1</v>
      </c>
      <c r="D6" s="79">
        <f>'Workpaper EEI &amp; EPRI'!E9</f>
        <v>745299.7</v>
      </c>
      <c r="F6" t="s">
        <v>17</v>
      </c>
    </row>
    <row r="7" spans="1:6" x14ac:dyDescent="0.25">
      <c r="A7" s="1"/>
      <c r="C7" s="22" t="s">
        <v>0</v>
      </c>
      <c r="D7" s="21">
        <f>'Workpaper EEI &amp; EPRI'!D9</f>
        <v>43552.08</v>
      </c>
      <c r="F7" t="s">
        <v>17</v>
      </c>
    </row>
    <row r="8" spans="1:6" x14ac:dyDescent="0.25">
      <c r="A8" s="1"/>
      <c r="C8" s="22" t="s">
        <v>2</v>
      </c>
      <c r="D8" s="20">
        <f>SUM(D6:D7)</f>
        <v>788851.77999999991</v>
      </c>
    </row>
    <row r="9" spans="1:6" x14ac:dyDescent="0.25">
      <c r="A9" s="1"/>
    </row>
    <row r="10" spans="1:6" x14ac:dyDescent="0.25">
      <c r="A10" s="1">
        <v>2</v>
      </c>
      <c r="B10" s="2" t="s">
        <v>16</v>
      </c>
    </row>
    <row r="11" spans="1:6" x14ac:dyDescent="0.25">
      <c r="A11" s="1"/>
      <c r="B11" s="2"/>
    </row>
    <row r="12" spans="1:6" x14ac:dyDescent="0.25">
      <c r="A12" s="1"/>
      <c r="B12" s="2"/>
      <c r="C12" s="19" t="s">
        <v>125</v>
      </c>
      <c r="D12" s="78">
        <f>'Workpaper EEI &amp; EPRI'!D27</f>
        <v>39458.098570596478</v>
      </c>
    </row>
    <row r="13" spans="1:6" x14ac:dyDescent="0.25">
      <c r="A13" s="1"/>
      <c r="C13" s="19" t="s">
        <v>19</v>
      </c>
      <c r="D13" s="24">
        <f>-'Legacy Wholesale&amp;Retail Diff'!G15</f>
        <v>858767.5226309034</v>
      </c>
      <c r="F13" t="s">
        <v>20</v>
      </c>
    </row>
    <row r="14" spans="1:6" ht="15" customHeight="1" x14ac:dyDescent="0.25">
      <c r="D14" s="25">
        <f>SUM(D12:D13)</f>
        <v>898225.62120149983</v>
      </c>
    </row>
    <row r="15" spans="1:6" x14ac:dyDescent="0.25">
      <c r="B15" s="5"/>
      <c r="C15" s="19"/>
      <c r="D15" s="23"/>
    </row>
    <row r="16" spans="1:6" x14ac:dyDescent="0.25">
      <c r="D16" s="4"/>
    </row>
  </sheetData>
  <pageMargins left="0.7" right="0.7" top="0.75" bottom="0.75" header="0.3" footer="0.3"/>
  <pageSetup orientation="portrait" horizontalDpi="1200" verticalDpi="1200" r:id="rId1"/>
  <headerFooter>
    <oddHeader>&amp;RTO2026 Annual Update
Attachment 4
WP- Schedule 25 Wholesale Difference
Page &amp;P of &amp;N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29"/>
  <sheetViews>
    <sheetView view="pageLayout" zoomScaleNormal="100" workbookViewId="0">
      <selection activeCell="D24" sqref="D24"/>
    </sheetView>
  </sheetViews>
  <sheetFormatPr defaultRowHeight="15" x14ac:dyDescent="0.25"/>
  <cols>
    <col min="1" max="1" width="6" customWidth="1"/>
    <col min="2" max="2" width="58.42578125" customWidth="1"/>
    <col min="3" max="3" width="9.85546875" style="3" customWidth="1"/>
    <col min="4" max="4" width="12.85546875" bestFit="1" customWidth="1"/>
    <col min="5" max="5" width="11.5703125" bestFit="1" customWidth="1"/>
    <col min="6" max="6" width="12.5703125" bestFit="1" customWidth="1"/>
  </cols>
  <sheetData>
    <row r="2" spans="1:6" x14ac:dyDescent="0.25">
      <c r="A2" s="1">
        <v>1</v>
      </c>
      <c r="B2" s="17" t="s">
        <v>14</v>
      </c>
      <c r="C2" s="1"/>
    </row>
    <row r="3" spans="1:6" x14ac:dyDescent="0.25">
      <c r="A3" s="1"/>
      <c r="D3" s="1" t="s">
        <v>0</v>
      </c>
      <c r="E3" s="1" t="s">
        <v>1</v>
      </c>
      <c r="F3" s="1" t="s">
        <v>2</v>
      </c>
    </row>
    <row r="4" spans="1:6" x14ac:dyDescent="0.25">
      <c r="A4" s="1"/>
      <c r="B4" t="s">
        <v>3</v>
      </c>
      <c r="D4" s="8">
        <v>0</v>
      </c>
      <c r="E4" s="8">
        <v>100000</v>
      </c>
      <c r="F4" s="9">
        <f t="shared" ref="F4:F5" si="0">SUM(D4:E4)</f>
        <v>100000</v>
      </c>
    </row>
    <row r="5" spans="1:6" x14ac:dyDescent="0.25">
      <c r="A5" s="1"/>
      <c r="B5" t="s">
        <v>106</v>
      </c>
      <c r="D5" s="8">
        <v>0</v>
      </c>
      <c r="E5" s="8">
        <v>6179.7</v>
      </c>
      <c r="F5" s="9">
        <f t="shared" si="0"/>
        <v>6179.7</v>
      </c>
    </row>
    <row r="6" spans="1:6" x14ac:dyDescent="0.25">
      <c r="A6" s="1"/>
      <c r="B6" t="s">
        <v>4</v>
      </c>
      <c r="D6" s="8">
        <v>0</v>
      </c>
      <c r="E6" s="8">
        <v>639120</v>
      </c>
      <c r="F6" s="9">
        <f>SUM(D6:E6)</f>
        <v>639120</v>
      </c>
    </row>
    <row r="7" spans="1:6" x14ac:dyDescent="0.25">
      <c r="A7" s="1"/>
      <c r="B7" t="s">
        <v>13</v>
      </c>
      <c r="D7" s="8">
        <v>0</v>
      </c>
      <c r="E7" s="8">
        <v>0</v>
      </c>
      <c r="F7" s="9">
        <f>SUM(D7:E7)</f>
        <v>0</v>
      </c>
    </row>
    <row r="8" spans="1:6" x14ac:dyDescent="0.25">
      <c r="A8" s="1"/>
      <c r="B8" t="s">
        <v>5</v>
      </c>
      <c r="D8" s="8">
        <v>43552.08</v>
      </c>
      <c r="E8" s="8">
        <v>0</v>
      </c>
      <c r="F8" s="9">
        <f t="shared" ref="F8" si="1">SUM(D8:E8)</f>
        <v>43552.08</v>
      </c>
    </row>
    <row r="9" spans="1:6" x14ac:dyDescent="0.25">
      <c r="A9" s="1"/>
      <c r="B9" s="2" t="s">
        <v>120</v>
      </c>
      <c r="C9" s="1"/>
      <c r="D9" s="14">
        <f>SUM(D4:D8)</f>
        <v>43552.08</v>
      </c>
      <c r="E9" s="14">
        <f>SUM(E4:E8)</f>
        <v>745299.7</v>
      </c>
      <c r="F9" s="10">
        <f>SUM(D9:E9)</f>
        <v>788851.77999999991</v>
      </c>
    </row>
    <row r="10" spans="1:6" x14ac:dyDescent="0.25">
      <c r="A10" s="1"/>
    </row>
    <row r="11" spans="1:6" x14ac:dyDescent="0.25">
      <c r="A11" s="1">
        <v>2</v>
      </c>
      <c r="B11" s="2" t="s">
        <v>123</v>
      </c>
      <c r="C11" s="1"/>
    </row>
    <row r="12" spans="1:6" x14ac:dyDescent="0.25">
      <c r="A12" s="1"/>
      <c r="B12" t="s">
        <v>6</v>
      </c>
      <c r="C12" s="3" t="s">
        <v>110</v>
      </c>
      <c r="D12" s="4">
        <f>F4</f>
        <v>100000</v>
      </c>
    </row>
    <row r="13" spans="1:6" x14ac:dyDescent="0.25">
      <c r="A13" s="1"/>
      <c r="B13" t="s">
        <v>7</v>
      </c>
      <c r="C13" s="3" t="s">
        <v>111</v>
      </c>
      <c r="D13" s="15">
        <v>0.40017538731365099</v>
      </c>
    </row>
    <row r="14" spans="1:6" x14ac:dyDescent="0.25">
      <c r="A14" s="1"/>
      <c r="B14" t="s">
        <v>8</v>
      </c>
      <c r="C14" s="3" t="s">
        <v>112</v>
      </c>
      <c r="D14" s="4">
        <f>D12*D13</f>
        <v>40017.538731365101</v>
      </c>
    </row>
    <row r="15" spans="1:6" x14ac:dyDescent="0.25">
      <c r="A15" s="1"/>
    </row>
    <row r="16" spans="1:6" x14ac:dyDescent="0.25">
      <c r="B16" t="s">
        <v>107</v>
      </c>
      <c r="C16" s="3" t="s">
        <v>113</v>
      </c>
      <c r="D16" s="4">
        <f>F5</f>
        <v>6179.7</v>
      </c>
    </row>
    <row r="17" spans="1:4" x14ac:dyDescent="0.25">
      <c r="B17" t="s">
        <v>7</v>
      </c>
      <c r="C17" s="3" t="s">
        <v>114</v>
      </c>
      <c r="D17" s="15">
        <v>1</v>
      </c>
    </row>
    <row r="18" spans="1:4" x14ac:dyDescent="0.25">
      <c r="B18" t="s">
        <v>8</v>
      </c>
      <c r="C18" s="3" t="s">
        <v>115</v>
      </c>
      <c r="D18" s="4">
        <f>D16*D17</f>
        <v>6179.7</v>
      </c>
    </row>
    <row r="19" spans="1:4" x14ac:dyDescent="0.25">
      <c r="D19" s="4"/>
    </row>
    <row r="20" spans="1:4" x14ac:dyDescent="0.25">
      <c r="B20" t="s">
        <v>109</v>
      </c>
      <c r="C20" s="3" t="s">
        <v>116</v>
      </c>
      <c r="D20" s="4">
        <f>D14+D18</f>
        <v>46197.238731365098</v>
      </c>
    </row>
    <row r="22" spans="1:4" x14ac:dyDescent="0.25">
      <c r="A22" s="1">
        <v>3</v>
      </c>
      <c r="B22" s="2" t="s">
        <v>124</v>
      </c>
      <c r="C22" s="1"/>
    </row>
    <row r="23" spans="1:4" x14ac:dyDescent="0.25">
      <c r="B23" t="s">
        <v>108</v>
      </c>
      <c r="C23" s="3" t="s">
        <v>117</v>
      </c>
      <c r="D23" s="4">
        <f>D12+D16</f>
        <v>106179.7</v>
      </c>
    </row>
    <row r="24" spans="1:4" x14ac:dyDescent="0.25">
      <c r="B24" t="s">
        <v>9</v>
      </c>
      <c r="C24" s="3" t="s">
        <v>10</v>
      </c>
      <c r="D24" s="16">
        <v>6.3469195719790344E-2</v>
      </c>
    </row>
    <row r="25" spans="1:4" ht="30" x14ac:dyDescent="0.25">
      <c r="B25" s="5" t="s">
        <v>121</v>
      </c>
      <c r="C25" s="6" t="s">
        <v>11</v>
      </c>
      <c r="D25" s="7">
        <f>D23*D24</f>
        <v>6739.140160768623</v>
      </c>
    </row>
    <row r="26" spans="1:4" x14ac:dyDescent="0.25">
      <c r="D26" s="4"/>
    </row>
    <row r="27" spans="1:4" x14ac:dyDescent="0.25">
      <c r="B27" s="5" t="s">
        <v>122</v>
      </c>
      <c r="C27" s="6" t="s">
        <v>118</v>
      </c>
      <c r="D27" s="4">
        <f>D20-D25</f>
        <v>39458.098570596478</v>
      </c>
    </row>
    <row r="29" spans="1:4" x14ac:dyDescent="0.25">
      <c r="B29" s="11" t="s">
        <v>12</v>
      </c>
      <c r="C29" s="12" t="s">
        <v>119</v>
      </c>
      <c r="D29" s="13">
        <f>D27+D25</f>
        <v>46197.238731365098</v>
      </c>
    </row>
  </sheetData>
  <phoneticPr fontId="4" type="noConversion"/>
  <pageMargins left="0.7" right="0.7" top="1.1977777777777801" bottom="0.75" header="0.3" footer="0.3"/>
  <pageSetup scale="81" orientation="portrait" r:id="rId1"/>
  <headerFooter>
    <oddHeader>&amp;RTO2026 Annual Update
Attachment 4
WP- Schedule 25 Wholesale Difference
Page &amp;P of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34F50-5D09-4898-9932-863AC766410F}">
  <sheetPr>
    <pageSetUpPr fitToPage="1"/>
  </sheetPr>
  <dimension ref="A1:L147"/>
  <sheetViews>
    <sheetView showRowColHeaders="0" view="pageLayout" zoomScaleNormal="100" zoomScaleSheetLayoutView="100" workbookViewId="0">
      <selection activeCell="K60" sqref="K60"/>
    </sheetView>
  </sheetViews>
  <sheetFormatPr defaultRowHeight="15" x14ac:dyDescent="0.25"/>
  <cols>
    <col min="1" max="1" width="4.5703125" customWidth="1"/>
    <col min="2" max="2" width="3.85546875" customWidth="1"/>
    <col min="6" max="6" width="17.85546875" customWidth="1"/>
    <col min="7" max="7" width="23.140625" customWidth="1"/>
    <col min="8" max="8" width="15.5703125" customWidth="1"/>
    <col min="9" max="9" width="16.5703125" customWidth="1"/>
    <col min="10" max="10" width="2.85546875" customWidth="1"/>
    <col min="11" max="11" width="14.5703125" customWidth="1"/>
    <col min="12" max="12" width="14" customWidth="1"/>
  </cols>
  <sheetData>
    <row r="1" spans="1:8" x14ac:dyDescent="0.25">
      <c r="A1" s="2" t="s">
        <v>21</v>
      </c>
    </row>
    <row r="2" spans="1:8" x14ac:dyDescent="0.25">
      <c r="B2" t="s">
        <v>22</v>
      </c>
    </row>
    <row r="4" spans="1:8" x14ac:dyDescent="0.25">
      <c r="B4" t="s">
        <v>23</v>
      </c>
    </row>
    <row r="5" spans="1:8" x14ac:dyDescent="0.25">
      <c r="C5" t="s">
        <v>24</v>
      </c>
    </row>
    <row r="6" spans="1:8" x14ac:dyDescent="0.25">
      <c r="C6" t="s">
        <v>25</v>
      </c>
    </row>
    <row r="9" spans="1:8" x14ac:dyDescent="0.25">
      <c r="C9" s="26" t="s">
        <v>26</v>
      </c>
      <c r="G9" s="26" t="s">
        <v>27</v>
      </c>
      <c r="H9" s="26" t="s">
        <v>28</v>
      </c>
    </row>
    <row r="10" spans="1:8" x14ac:dyDescent="0.25">
      <c r="C10" s="27" t="s">
        <v>29</v>
      </c>
      <c r="G10" s="28">
        <f>H92</f>
        <v>1088150</v>
      </c>
      <c r="H10" s="29" t="s">
        <v>30</v>
      </c>
    </row>
    <row r="11" spans="1:8" x14ac:dyDescent="0.25">
      <c r="A11" s="2"/>
      <c r="C11" s="27" t="s">
        <v>31</v>
      </c>
      <c r="G11" s="28">
        <f t="shared" ref="G11:G13" si="0">H93</f>
        <v>-1737798.6125382551</v>
      </c>
      <c r="H11" s="29" t="s">
        <v>32</v>
      </c>
    </row>
    <row r="12" spans="1:8" x14ac:dyDescent="0.25">
      <c r="A12" s="2"/>
      <c r="C12" s="27" t="s">
        <v>33</v>
      </c>
      <c r="G12" s="28">
        <f t="shared" si="0"/>
        <v>-29923.73959264834</v>
      </c>
      <c r="H12" s="29" t="s">
        <v>34</v>
      </c>
    </row>
    <row r="13" spans="1:8" x14ac:dyDescent="0.25">
      <c r="A13" s="2"/>
      <c r="C13" s="27" t="s">
        <v>35</v>
      </c>
      <c r="G13" s="28">
        <f t="shared" si="0"/>
        <v>-255600</v>
      </c>
      <c r="H13" s="29" t="s">
        <v>36</v>
      </c>
    </row>
    <row r="14" spans="1:8" x14ac:dyDescent="0.25">
      <c r="A14" s="2"/>
      <c r="C14" s="27" t="s">
        <v>37</v>
      </c>
      <c r="G14" s="30">
        <f>H59</f>
        <v>76404.829500000007</v>
      </c>
      <c r="H14" s="29" t="s">
        <v>38</v>
      </c>
    </row>
    <row r="15" spans="1:8" x14ac:dyDescent="0.25">
      <c r="A15" s="2"/>
      <c r="F15" s="19" t="s">
        <v>39</v>
      </c>
      <c r="G15" s="31">
        <f>SUM(G10:G14)</f>
        <v>-858767.5226309034</v>
      </c>
      <c r="H15" s="29" t="s">
        <v>40</v>
      </c>
    </row>
    <row r="16" spans="1:8" x14ac:dyDescent="0.25">
      <c r="A16" s="2"/>
      <c r="G16" s="27"/>
    </row>
    <row r="17" spans="1:12" ht="18.75" x14ac:dyDescent="0.3">
      <c r="A17" s="32" t="s">
        <v>41</v>
      </c>
      <c r="B17" s="33"/>
      <c r="C17" s="33"/>
      <c r="D17" s="33"/>
      <c r="E17" s="33"/>
      <c r="F17" s="33"/>
      <c r="G17" s="33"/>
      <c r="H17" s="33"/>
      <c r="I17" s="33"/>
    </row>
    <row r="18" spans="1:12" x14ac:dyDescent="0.25">
      <c r="A18" s="34"/>
      <c r="B18" s="34"/>
      <c r="C18" s="27"/>
      <c r="D18" s="34"/>
      <c r="E18" s="34"/>
      <c r="F18" s="34"/>
      <c r="G18" s="34"/>
      <c r="H18" s="34"/>
      <c r="I18" s="34"/>
      <c r="J18" s="34"/>
      <c r="K18" s="34"/>
      <c r="L18" s="34"/>
    </row>
    <row r="19" spans="1:12" x14ac:dyDescent="0.25">
      <c r="A19" s="34"/>
      <c r="B19" s="35" t="s">
        <v>42</v>
      </c>
      <c r="C19" s="36"/>
      <c r="D19" s="34"/>
      <c r="E19" s="34"/>
      <c r="F19" s="34"/>
      <c r="G19" s="34"/>
      <c r="H19" s="34"/>
      <c r="I19" s="34"/>
      <c r="J19" s="34"/>
      <c r="K19" s="34"/>
      <c r="L19" s="34"/>
    </row>
    <row r="20" spans="1:12" x14ac:dyDescent="0.25">
      <c r="A20" s="34"/>
      <c r="B20" s="35"/>
      <c r="C20" s="36"/>
      <c r="D20" s="34"/>
      <c r="E20" s="34"/>
      <c r="F20" s="34"/>
      <c r="G20" s="34"/>
      <c r="H20" s="34"/>
      <c r="I20" s="34"/>
      <c r="J20" s="34"/>
      <c r="K20" s="34"/>
      <c r="L20" s="34"/>
    </row>
    <row r="21" spans="1:12" x14ac:dyDescent="0.25">
      <c r="A21" s="34"/>
      <c r="B21" s="37" t="s">
        <v>43</v>
      </c>
      <c r="C21" s="38"/>
      <c r="D21" s="34"/>
      <c r="E21" s="34"/>
      <c r="F21" s="34"/>
      <c r="G21" s="34"/>
      <c r="H21" s="34"/>
      <c r="I21" s="34"/>
      <c r="J21" s="34"/>
      <c r="K21" s="34"/>
      <c r="L21" s="34"/>
    </row>
    <row r="22" spans="1:12" x14ac:dyDescent="0.25">
      <c r="A22" s="34"/>
      <c r="B22" s="39" t="s">
        <v>44</v>
      </c>
      <c r="C22" s="38"/>
      <c r="D22" s="34"/>
      <c r="E22" s="34"/>
      <c r="F22" s="34"/>
      <c r="G22" s="34"/>
      <c r="H22" s="34"/>
      <c r="I22" s="34"/>
      <c r="J22" s="34"/>
      <c r="K22" s="34"/>
      <c r="L22" s="34"/>
    </row>
    <row r="23" spans="1:12" x14ac:dyDescent="0.25">
      <c r="A23" s="34"/>
      <c r="B23" s="39" t="s">
        <v>45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</row>
    <row r="24" spans="1:12" x14ac:dyDescent="0.25">
      <c r="A24" s="34"/>
      <c r="B24" s="34"/>
      <c r="C24" s="34"/>
      <c r="D24" s="34"/>
      <c r="E24" s="34"/>
      <c r="F24" s="34"/>
      <c r="G24" s="34"/>
      <c r="H24" s="40" t="s">
        <v>46</v>
      </c>
      <c r="I24" s="40" t="s">
        <v>47</v>
      </c>
      <c r="J24" s="34"/>
      <c r="K24" s="34"/>
      <c r="L24" s="34"/>
    </row>
    <row r="25" spans="1:12" x14ac:dyDescent="0.25">
      <c r="A25" s="34"/>
      <c r="B25" s="34"/>
      <c r="C25" s="34"/>
      <c r="D25" s="34"/>
      <c r="E25" s="34"/>
      <c r="F25" s="34"/>
      <c r="G25" s="34"/>
      <c r="H25" s="41" t="s">
        <v>48</v>
      </c>
      <c r="I25" s="34"/>
      <c r="J25" s="34"/>
      <c r="K25" s="34"/>
      <c r="L25" s="34"/>
    </row>
    <row r="26" spans="1:12" x14ac:dyDescent="0.25">
      <c r="A26" s="34"/>
      <c r="B26" s="34"/>
      <c r="C26" s="34"/>
      <c r="D26" s="34"/>
      <c r="E26" s="34"/>
      <c r="F26" s="34"/>
      <c r="G26" s="34"/>
      <c r="H26" s="41" t="s">
        <v>49</v>
      </c>
      <c r="I26" s="42" t="s">
        <v>50</v>
      </c>
      <c r="J26" s="34"/>
      <c r="K26" s="34"/>
      <c r="L26" s="34"/>
    </row>
    <row r="27" spans="1:12" x14ac:dyDescent="0.25">
      <c r="A27" s="34"/>
      <c r="B27" s="34"/>
      <c r="C27" s="34"/>
      <c r="D27" s="34"/>
      <c r="E27" s="34"/>
      <c r="F27" s="34"/>
      <c r="G27" s="43" t="s">
        <v>51</v>
      </c>
      <c r="H27" s="42" t="s">
        <v>52</v>
      </c>
      <c r="I27" s="42" t="s">
        <v>53</v>
      </c>
      <c r="J27" s="34"/>
      <c r="K27" s="34"/>
      <c r="L27" s="34"/>
    </row>
    <row r="28" spans="1:12" x14ac:dyDescent="0.25">
      <c r="A28" s="44" t="s">
        <v>54</v>
      </c>
      <c r="B28" s="34"/>
      <c r="C28" s="34"/>
      <c r="D28" s="34"/>
      <c r="E28" s="34"/>
      <c r="F28" s="34"/>
      <c r="G28" s="45" t="s">
        <v>28</v>
      </c>
      <c r="H28" s="46" t="s">
        <v>55</v>
      </c>
      <c r="I28" s="47" t="s">
        <v>56</v>
      </c>
      <c r="J28" s="48"/>
      <c r="K28" s="48"/>
      <c r="L28" s="34"/>
    </row>
    <row r="29" spans="1:12" ht="13.35" customHeight="1" x14ac:dyDescent="0.25">
      <c r="A29" s="49">
        <v>7</v>
      </c>
      <c r="B29" s="34"/>
      <c r="C29" s="34" t="s">
        <v>57</v>
      </c>
      <c r="D29" s="34"/>
      <c r="E29" s="34"/>
      <c r="F29" s="34"/>
      <c r="G29" s="50" t="s">
        <v>58</v>
      </c>
      <c r="H29" s="51">
        <v>31556000</v>
      </c>
      <c r="I29" s="51">
        <v>-2176300</v>
      </c>
      <c r="J29" s="34"/>
      <c r="K29" s="34"/>
      <c r="L29" s="34"/>
    </row>
    <row r="30" spans="1:12" x14ac:dyDescent="0.25">
      <c r="A30" s="49">
        <f>A29+1</f>
        <v>8</v>
      </c>
      <c r="B30" s="34"/>
      <c r="C30" s="34" t="s">
        <v>31</v>
      </c>
      <c r="D30" s="34"/>
      <c r="E30" s="34"/>
      <c r="F30" s="34"/>
      <c r="G30" s="50" t="s">
        <v>58</v>
      </c>
      <c r="H30" s="51">
        <v>-35044000</v>
      </c>
      <c r="I30" s="51">
        <v>2503000</v>
      </c>
      <c r="J30" s="34"/>
      <c r="K30" s="34"/>
      <c r="L30" s="34"/>
    </row>
    <row r="31" spans="1:12" x14ac:dyDescent="0.25">
      <c r="A31" s="49">
        <f>A30+1</f>
        <v>9</v>
      </c>
      <c r="B31" s="34"/>
      <c r="C31" s="34" t="s">
        <v>33</v>
      </c>
      <c r="D31" s="34"/>
      <c r="E31" s="34"/>
      <c r="F31" s="34"/>
      <c r="G31" s="50" t="s">
        <v>58</v>
      </c>
      <c r="H31" s="51">
        <v>-624650</v>
      </c>
      <c r="I31" s="51">
        <v>43100</v>
      </c>
      <c r="J31" s="34"/>
      <c r="K31" s="52"/>
      <c r="L31" s="34"/>
    </row>
    <row r="32" spans="1:12" x14ac:dyDescent="0.25">
      <c r="A32" s="49">
        <f>A31+1</f>
        <v>10</v>
      </c>
      <c r="B32" s="34"/>
      <c r="C32" s="34" t="s">
        <v>35</v>
      </c>
      <c r="D32" s="34"/>
      <c r="E32" s="34"/>
      <c r="F32" s="34"/>
      <c r="G32" s="50" t="s">
        <v>58</v>
      </c>
      <c r="H32" s="53">
        <v>-7410000</v>
      </c>
      <c r="I32" s="53">
        <v>511200</v>
      </c>
      <c r="J32" s="34"/>
      <c r="K32" s="52"/>
      <c r="L32" s="34"/>
    </row>
    <row r="33" spans="1:12" x14ac:dyDescent="0.25">
      <c r="A33" s="49">
        <f>A32+1</f>
        <v>11</v>
      </c>
      <c r="B33" s="34"/>
      <c r="C33" s="34"/>
      <c r="D33" s="34"/>
      <c r="E33" s="34"/>
      <c r="G33" s="54" t="s">
        <v>59</v>
      </c>
      <c r="H33" s="51">
        <f>SUM(H29:H32)</f>
        <v>-11522650</v>
      </c>
      <c r="I33" s="51">
        <f>SUM(I29:I32)</f>
        <v>881000</v>
      </c>
      <c r="J33" s="34"/>
      <c r="K33" s="34"/>
      <c r="L33" s="34"/>
    </row>
    <row r="34" spans="1:12" x14ac:dyDescent="0.25">
      <c r="A34" s="49"/>
      <c r="B34" s="34"/>
      <c r="C34" s="34"/>
      <c r="D34" s="34"/>
      <c r="E34" s="34"/>
      <c r="G34" s="54"/>
      <c r="H34" s="51"/>
      <c r="I34" s="51"/>
      <c r="J34" s="34"/>
      <c r="K34" s="34"/>
      <c r="L34" s="34"/>
    </row>
    <row r="35" spans="1:12" x14ac:dyDescent="0.25">
      <c r="A35" s="49"/>
      <c r="B35" s="34"/>
      <c r="C35" s="34"/>
      <c r="D35" s="34"/>
      <c r="E35" s="34"/>
      <c r="G35" s="54"/>
      <c r="H35" s="51"/>
      <c r="I35" s="51"/>
      <c r="J35" s="34"/>
      <c r="K35" s="34"/>
      <c r="L35" s="34"/>
    </row>
    <row r="36" spans="1:12" x14ac:dyDescent="0.25">
      <c r="A36" s="55" t="s">
        <v>60</v>
      </c>
      <c r="B36" s="34"/>
      <c r="C36" s="34"/>
      <c r="D36" s="34"/>
      <c r="E36" s="34"/>
      <c r="G36" s="54"/>
      <c r="H36" s="51"/>
      <c r="I36" s="51"/>
      <c r="J36" s="34"/>
      <c r="K36" s="34"/>
      <c r="L36" s="34"/>
    </row>
    <row r="37" spans="1:12" x14ac:dyDescent="0.25">
      <c r="A37" s="51"/>
      <c r="B37" s="51"/>
      <c r="C37" s="51"/>
      <c r="D37" s="51"/>
      <c r="E37" s="51"/>
      <c r="F37" s="51"/>
      <c r="G37" s="51"/>
      <c r="H37" s="56"/>
      <c r="I37" s="51"/>
      <c r="J37" s="34"/>
      <c r="K37" s="34"/>
      <c r="L37" s="34"/>
    </row>
    <row r="38" spans="1:12" x14ac:dyDescent="0.25">
      <c r="A38" s="51"/>
      <c r="B38" s="51"/>
      <c r="C38" s="51"/>
      <c r="D38" s="51"/>
      <c r="E38" s="51"/>
      <c r="F38" s="51"/>
      <c r="G38" s="51"/>
      <c r="H38" s="57" t="s">
        <v>61</v>
      </c>
      <c r="I38" s="58" t="s">
        <v>61</v>
      </c>
      <c r="J38" s="34"/>
      <c r="K38" s="39"/>
      <c r="L38" s="34"/>
    </row>
    <row r="39" spans="1:12" x14ac:dyDescent="0.25">
      <c r="A39" s="51"/>
      <c r="B39" s="51"/>
      <c r="C39" s="51"/>
      <c r="D39" s="51"/>
      <c r="E39" s="51"/>
      <c r="F39" s="51"/>
      <c r="G39" s="51"/>
      <c r="H39" s="59" t="s">
        <v>62</v>
      </c>
      <c r="I39" s="59" t="s">
        <v>62</v>
      </c>
      <c r="J39" s="34"/>
      <c r="K39" s="60"/>
      <c r="L39" s="34"/>
    </row>
    <row r="40" spans="1:12" ht="15.75" x14ac:dyDescent="0.25">
      <c r="A40" s="34"/>
      <c r="B40" s="34"/>
      <c r="C40" s="34"/>
      <c r="D40" s="34"/>
      <c r="E40" s="34"/>
      <c r="F40" s="34"/>
      <c r="G40" s="34"/>
      <c r="H40" s="40" t="s">
        <v>46</v>
      </c>
      <c r="I40" s="40" t="s">
        <v>47</v>
      </c>
      <c r="J40" s="34"/>
      <c r="K40" s="61"/>
      <c r="L40" s="34"/>
    </row>
    <row r="41" spans="1:12" x14ac:dyDescent="0.25">
      <c r="A41" s="34"/>
      <c r="B41" s="34"/>
      <c r="C41" s="34"/>
      <c r="D41" s="34"/>
      <c r="E41" s="34"/>
      <c r="F41" s="34"/>
      <c r="G41" s="34"/>
      <c r="H41" s="41" t="s">
        <v>48</v>
      </c>
      <c r="I41" s="34"/>
      <c r="J41" s="34"/>
      <c r="L41" s="52"/>
    </row>
    <row r="42" spans="1:12" ht="15.75" x14ac:dyDescent="0.25">
      <c r="A42" s="34"/>
      <c r="B42" s="34"/>
      <c r="C42" s="34"/>
      <c r="D42" s="34"/>
      <c r="E42" s="34"/>
      <c r="F42" s="34"/>
      <c r="G42" s="34"/>
      <c r="H42" s="41" t="s">
        <v>49</v>
      </c>
      <c r="I42" s="42" t="s">
        <v>50</v>
      </c>
      <c r="J42" s="34"/>
      <c r="K42" s="61"/>
      <c r="L42" s="61"/>
    </row>
    <row r="43" spans="1:12" ht="15.75" x14ac:dyDescent="0.25">
      <c r="A43" s="34"/>
      <c r="B43" s="34"/>
      <c r="C43" s="34"/>
      <c r="D43" s="34"/>
      <c r="E43" s="34"/>
      <c r="F43" s="34"/>
      <c r="G43" s="43" t="s">
        <v>51</v>
      </c>
      <c r="H43" s="42" t="s">
        <v>52</v>
      </c>
      <c r="I43" s="42" t="s">
        <v>53</v>
      </c>
      <c r="J43" s="34"/>
      <c r="K43" s="61"/>
      <c r="L43" s="61"/>
    </row>
    <row r="44" spans="1:12" ht="15.75" x14ac:dyDescent="0.25">
      <c r="A44" s="44" t="s">
        <v>54</v>
      </c>
      <c r="B44" s="34"/>
      <c r="C44" s="34"/>
      <c r="D44" s="34"/>
      <c r="E44" s="34"/>
      <c r="F44" s="34"/>
      <c r="G44" s="45" t="s">
        <v>28</v>
      </c>
      <c r="H44" s="46" t="s">
        <v>55</v>
      </c>
      <c r="I44" s="47" t="s">
        <v>56</v>
      </c>
      <c r="J44" s="34"/>
      <c r="K44" s="61"/>
      <c r="L44" s="61"/>
    </row>
    <row r="45" spans="1:12" ht="15.75" x14ac:dyDescent="0.25">
      <c r="A45" s="49" t="s">
        <v>63</v>
      </c>
      <c r="B45" s="34"/>
      <c r="C45" s="34" t="s">
        <v>57</v>
      </c>
      <c r="D45" s="34"/>
      <c r="E45" s="34"/>
      <c r="F45" s="34"/>
      <c r="G45" s="50" t="s">
        <v>58</v>
      </c>
      <c r="H45" s="51">
        <f>H29*0.5</f>
        <v>15778000</v>
      </c>
      <c r="I45" s="51">
        <f>I29*0.5</f>
        <v>-1088150</v>
      </c>
      <c r="J45" s="34"/>
      <c r="K45" s="61"/>
      <c r="L45" s="61"/>
    </row>
    <row r="46" spans="1:12" ht="15.75" x14ac:dyDescent="0.25">
      <c r="A46" s="49" t="s">
        <v>64</v>
      </c>
      <c r="B46" s="34"/>
      <c r="C46" s="34" t="s">
        <v>31</v>
      </c>
      <c r="D46" s="34"/>
      <c r="E46" s="34"/>
      <c r="F46" s="34"/>
      <c r="G46" s="50" t="s">
        <v>58</v>
      </c>
      <c r="H46" s="51">
        <f t="shared" ref="H46:I48" si="1">H30*0.5</f>
        <v>-17522000</v>
      </c>
      <c r="I46" s="51">
        <f t="shared" si="1"/>
        <v>1251500</v>
      </c>
      <c r="J46" s="34"/>
      <c r="K46" s="61"/>
      <c r="L46" s="61"/>
    </row>
    <row r="47" spans="1:12" ht="15.75" x14ac:dyDescent="0.25">
      <c r="A47" s="49" t="s">
        <v>65</v>
      </c>
      <c r="B47" s="34"/>
      <c r="C47" s="34" t="s">
        <v>33</v>
      </c>
      <c r="D47" s="34"/>
      <c r="E47" s="34"/>
      <c r="F47" s="34"/>
      <c r="G47" s="50" t="s">
        <v>58</v>
      </c>
      <c r="H47" s="51">
        <f t="shared" si="1"/>
        <v>-312325</v>
      </c>
      <c r="I47" s="51">
        <f t="shared" si="1"/>
        <v>21550</v>
      </c>
      <c r="J47" s="34"/>
      <c r="K47" s="61"/>
      <c r="L47" s="61"/>
    </row>
    <row r="48" spans="1:12" ht="15.75" x14ac:dyDescent="0.25">
      <c r="A48" s="49" t="s">
        <v>66</v>
      </c>
      <c r="B48" s="34"/>
      <c r="C48" s="34" t="s">
        <v>35</v>
      </c>
      <c r="D48" s="34"/>
      <c r="E48" s="34"/>
      <c r="F48" s="34"/>
      <c r="G48" s="50" t="s">
        <v>58</v>
      </c>
      <c r="H48" s="53">
        <f t="shared" si="1"/>
        <v>-3705000</v>
      </c>
      <c r="I48" s="53">
        <f t="shared" si="1"/>
        <v>255600</v>
      </c>
      <c r="J48" s="34"/>
      <c r="K48" s="61"/>
      <c r="L48" s="61"/>
    </row>
    <row r="49" spans="1:12" ht="15.75" x14ac:dyDescent="0.25">
      <c r="A49" s="49" t="s">
        <v>67</v>
      </c>
      <c r="B49" s="34"/>
      <c r="C49" s="34"/>
      <c r="D49" s="34"/>
      <c r="E49" s="34"/>
      <c r="G49" s="54" t="s">
        <v>59</v>
      </c>
      <c r="H49" s="51">
        <f>SUM(H45:H48)</f>
        <v>-5761325</v>
      </c>
      <c r="I49" s="51">
        <f>SUM(I45:I48)</f>
        <v>440500</v>
      </c>
      <c r="J49" s="34"/>
      <c r="K49" s="61"/>
      <c r="L49" s="61"/>
    </row>
    <row r="50" spans="1:12" x14ac:dyDescent="0.25">
      <c r="A50" s="49"/>
      <c r="B50" s="34"/>
      <c r="C50" s="34"/>
      <c r="D50" s="34"/>
      <c r="E50" s="34"/>
      <c r="G50" s="54"/>
      <c r="H50" s="51"/>
      <c r="I50" s="51"/>
      <c r="J50" s="34"/>
      <c r="K50" s="34"/>
      <c r="L50" s="34"/>
    </row>
    <row r="51" spans="1:12" x14ac:dyDescent="0.25">
      <c r="A51" s="49"/>
      <c r="B51" s="37" t="s">
        <v>68</v>
      </c>
      <c r="C51" s="34"/>
      <c r="D51" s="34"/>
      <c r="E51" s="34"/>
      <c r="G51" s="54"/>
      <c r="H51" s="51"/>
      <c r="I51" s="51"/>
      <c r="J51" s="34"/>
      <c r="K51" s="34"/>
      <c r="L51" s="34"/>
    </row>
    <row r="52" spans="1:12" x14ac:dyDescent="0.25">
      <c r="A52" s="49"/>
      <c r="B52" s="39" t="s">
        <v>69</v>
      </c>
      <c r="C52" s="34"/>
      <c r="D52" s="34"/>
      <c r="E52" s="34"/>
      <c r="G52" s="54"/>
      <c r="H52" s="51"/>
      <c r="I52" s="51"/>
      <c r="J52" s="34"/>
      <c r="K52" s="34"/>
      <c r="L52" s="34"/>
    </row>
    <row r="53" spans="1:12" x14ac:dyDescent="0.25">
      <c r="A53" s="49"/>
      <c r="B53" s="39" t="s">
        <v>70</v>
      </c>
      <c r="C53" s="34"/>
      <c r="D53" s="34"/>
      <c r="E53" s="34"/>
      <c r="G53" s="54"/>
      <c r="H53" s="51"/>
      <c r="I53" s="51"/>
      <c r="J53" s="34"/>
      <c r="K53" s="34"/>
      <c r="L53" s="34"/>
    </row>
    <row r="54" spans="1:12" x14ac:dyDescent="0.25">
      <c r="A54" s="42"/>
      <c r="B54" s="34"/>
      <c r="C54" s="34"/>
      <c r="D54" s="34"/>
      <c r="E54" s="34"/>
      <c r="F54" s="34"/>
      <c r="G54" s="43" t="s">
        <v>51</v>
      </c>
      <c r="H54" s="34"/>
      <c r="I54" s="34"/>
      <c r="J54" s="34"/>
      <c r="K54" s="34"/>
      <c r="L54" s="34"/>
    </row>
    <row r="55" spans="1:12" x14ac:dyDescent="0.25">
      <c r="A55" s="42"/>
      <c r="B55" s="62"/>
      <c r="C55" s="36"/>
      <c r="D55" s="34"/>
      <c r="E55" s="34"/>
      <c r="F55" s="34"/>
      <c r="G55" s="45" t="s">
        <v>28</v>
      </c>
      <c r="H55" s="63" t="s">
        <v>71</v>
      </c>
      <c r="I55" s="64" t="s">
        <v>72</v>
      </c>
      <c r="J55" s="34"/>
      <c r="K55" s="34"/>
      <c r="L55" s="34"/>
    </row>
    <row r="56" spans="1:12" x14ac:dyDescent="0.25">
      <c r="A56" s="49">
        <f>A33+1</f>
        <v>12</v>
      </c>
      <c r="B56" s="39" t="s">
        <v>73</v>
      </c>
      <c r="C56" s="34"/>
      <c r="D56" s="34"/>
      <c r="E56" s="34"/>
      <c r="F56" s="34"/>
      <c r="G56" s="39" t="s">
        <v>74</v>
      </c>
      <c r="H56" s="68">
        <v>9.4170000000000004E-2</v>
      </c>
      <c r="I56" s="65">
        <v>1</v>
      </c>
      <c r="J56" s="34"/>
      <c r="K56" s="34"/>
      <c r="L56" s="34"/>
    </row>
    <row r="57" spans="1:12" x14ac:dyDescent="0.25">
      <c r="A57" s="49">
        <f>A56+1</f>
        <v>13</v>
      </c>
      <c r="B57" s="39" t="s">
        <v>75</v>
      </c>
      <c r="C57" s="34"/>
      <c r="D57" s="34"/>
      <c r="E57" s="34"/>
      <c r="F57" s="34"/>
      <c r="G57" s="39"/>
      <c r="H57" s="66">
        <v>2024</v>
      </c>
      <c r="I57" s="65">
        <v>2</v>
      </c>
      <c r="J57" s="34"/>
      <c r="K57" s="34"/>
      <c r="L57" s="34"/>
    </row>
    <row r="58" spans="1:12" x14ac:dyDescent="0.25">
      <c r="A58" s="49">
        <f>A57+1</f>
        <v>14</v>
      </c>
      <c r="B58" s="39" t="s">
        <v>76</v>
      </c>
      <c r="C58" s="34"/>
      <c r="D58" s="34"/>
      <c r="E58" s="34"/>
      <c r="F58" s="34"/>
      <c r="G58" s="51"/>
      <c r="H58" s="51">
        <f>H33+ (I33*(H57-2010))</f>
        <v>811350</v>
      </c>
      <c r="I58" s="65">
        <v>3</v>
      </c>
      <c r="J58" s="34"/>
      <c r="K58" s="34"/>
      <c r="L58" s="34"/>
    </row>
    <row r="59" spans="1:12" x14ac:dyDescent="0.25">
      <c r="A59" s="49">
        <f>A58+1</f>
        <v>15</v>
      </c>
      <c r="B59" s="39" t="s">
        <v>77</v>
      </c>
      <c r="C59" s="36"/>
      <c r="D59" s="34"/>
      <c r="E59" s="34"/>
      <c r="F59" s="34"/>
      <c r="G59" s="50" t="str">
        <f>"Line "&amp;A58&amp;" * Line "&amp;A56&amp;""</f>
        <v>Line 14 * Line 12</v>
      </c>
      <c r="H59" s="51">
        <f xml:space="preserve"> H58*H56</f>
        <v>76404.829500000007</v>
      </c>
      <c r="I59" s="34"/>
      <c r="J59" s="34"/>
      <c r="K59" s="34"/>
      <c r="L59" s="34"/>
    </row>
    <row r="60" spans="1:12" x14ac:dyDescent="0.25">
      <c r="L60" s="34"/>
    </row>
    <row r="61" spans="1:12" x14ac:dyDescent="0.25">
      <c r="B61" s="35" t="s">
        <v>78</v>
      </c>
      <c r="L61" s="34"/>
    </row>
    <row r="62" spans="1:12" x14ac:dyDescent="0.25">
      <c r="L62" s="34"/>
    </row>
    <row r="63" spans="1:12" x14ac:dyDescent="0.25">
      <c r="B63" s="34" t="str">
        <f>"The annual Wholesale Expense Difference impact is the negative of amounts stated in Lines "&amp;A29&amp;" to "&amp;A32&amp;" above, Column 2."</f>
        <v>The annual Wholesale Expense Difference impact is the negative of amounts stated in Lines 7 to 10 above, Column 2.</v>
      </c>
      <c r="L63" s="34"/>
    </row>
    <row r="64" spans="1:12" x14ac:dyDescent="0.25">
      <c r="B64" s="34" t="s">
        <v>79</v>
      </c>
      <c r="L64" s="34"/>
    </row>
    <row r="65" spans="1:12" x14ac:dyDescent="0.25">
      <c r="A65" s="34"/>
      <c r="B65" s="34" t="s">
        <v>80</v>
      </c>
      <c r="C65" s="34"/>
      <c r="D65" s="34"/>
      <c r="E65" s="34"/>
      <c r="F65" s="34"/>
      <c r="G65" s="34"/>
      <c r="H65" s="34"/>
      <c r="I65" s="34"/>
      <c r="J65" s="34"/>
      <c r="K65" s="34"/>
      <c r="L65" s="34"/>
    </row>
    <row r="67" spans="1:12" x14ac:dyDescent="0.25">
      <c r="A67" s="34"/>
      <c r="B67" s="67" t="s">
        <v>81</v>
      </c>
      <c r="C67" s="34"/>
      <c r="D67" s="34"/>
      <c r="E67" s="34"/>
      <c r="F67" s="34"/>
      <c r="G67" s="34"/>
      <c r="H67" s="34"/>
      <c r="I67" s="34"/>
      <c r="J67" s="34"/>
      <c r="K67" s="34"/>
      <c r="L67" s="34"/>
    </row>
    <row r="68" spans="1:12" x14ac:dyDescent="0.25">
      <c r="A68" s="34"/>
      <c r="B68" s="34"/>
      <c r="C68" s="34"/>
      <c r="D68" s="34"/>
      <c r="E68" s="34"/>
      <c r="F68" s="34"/>
      <c r="G68" s="43"/>
      <c r="H68" s="34"/>
      <c r="I68" s="34"/>
      <c r="J68" s="34"/>
      <c r="K68" s="34"/>
      <c r="L68" s="34"/>
    </row>
    <row r="69" spans="1:12" x14ac:dyDescent="0.25">
      <c r="B69" s="34"/>
      <c r="C69" s="34"/>
      <c r="D69" s="34"/>
      <c r="E69" s="34"/>
      <c r="F69" s="34"/>
      <c r="G69" s="45" t="s">
        <v>28</v>
      </c>
      <c r="H69" s="63" t="s">
        <v>71</v>
      </c>
      <c r="I69" s="34"/>
      <c r="J69" s="48"/>
      <c r="K69" s="34"/>
      <c r="L69" s="34"/>
    </row>
    <row r="70" spans="1:12" x14ac:dyDescent="0.25">
      <c r="A70" s="49">
        <f>A59+1</f>
        <v>16</v>
      </c>
      <c r="B70" s="39" t="s">
        <v>82</v>
      </c>
      <c r="C70" s="34"/>
      <c r="D70" s="34"/>
      <c r="E70" s="34"/>
      <c r="F70" s="34"/>
      <c r="G70" s="50" t="str">
        <f>"Line "&amp;A30&amp;""</f>
        <v>Line 8</v>
      </c>
      <c r="H70" s="51">
        <f>I46</f>
        <v>1251500</v>
      </c>
      <c r="I70" s="34"/>
      <c r="J70" s="34"/>
      <c r="K70" s="34"/>
      <c r="L70" s="34"/>
    </row>
    <row r="71" spans="1:12" x14ac:dyDescent="0.25">
      <c r="A71" s="49">
        <f>A70+1</f>
        <v>17</v>
      </c>
      <c r="B71" s="50" t="s">
        <v>83</v>
      </c>
      <c r="C71" s="34"/>
      <c r="D71" s="34"/>
      <c r="E71" s="34"/>
      <c r="F71" s="34"/>
      <c r="G71" s="39" t="s">
        <v>84</v>
      </c>
      <c r="H71" s="68">
        <v>0.27983599999999997</v>
      </c>
      <c r="I71" s="34"/>
      <c r="J71" s="34"/>
      <c r="K71" s="34"/>
      <c r="L71" s="34"/>
    </row>
    <row r="72" spans="1:12" x14ac:dyDescent="0.25">
      <c r="A72" s="49">
        <f>A71+1</f>
        <v>18</v>
      </c>
      <c r="B72" s="50" t="s">
        <v>85</v>
      </c>
      <c r="C72" s="34"/>
      <c r="D72" s="34"/>
      <c r="E72" s="34"/>
      <c r="F72" s="34"/>
      <c r="G72" s="69" t="s">
        <v>86</v>
      </c>
      <c r="H72" s="70">
        <f>1/(1-H71)</f>
        <v>1.3885726029071155</v>
      </c>
      <c r="I72" s="34"/>
      <c r="J72" s="34"/>
      <c r="K72" s="34"/>
      <c r="L72" s="34"/>
    </row>
    <row r="73" spans="1:12" x14ac:dyDescent="0.25">
      <c r="A73" s="49">
        <f>A72+1</f>
        <v>19</v>
      </c>
      <c r="B73" s="50" t="s">
        <v>87</v>
      </c>
      <c r="C73" s="34"/>
      <c r="D73" s="34"/>
      <c r="E73" s="34"/>
      <c r="F73" s="34"/>
      <c r="G73" s="34"/>
      <c r="H73" s="34"/>
      <c r="I73" s="34"/>
      <c r="J73" s="34"/>
      <c r="K73" s="34"/>
      <c r="L73" s="34"/>
    </row>
    <row r="74" spans="1:12" x14ac:dyDescent="0.25">
      <c r="A74" s="49">
        <f>A73+1</f>
        <v>20</v>
      </c>
      <c r="B74" s="50" t="s">
        <v>88</v>
      </c>
      <c r="C74" s="34"/>
      <c r="D74" s="34"/>
      <c r="E74" s="34"/>
      <c r="F74" s="34"/>
      <c r="G74" s="50" t="str">
        <f>"- Line "&amp;A70&amp;" * Line "&amp;A72&amp;""</f>
        <v>- Line 16 * Line 18</v>
      </c>
      <c r="H74" s="51">
        <f>-H72*H70</f>
        <v>-1737798.6125382551</v>
      </c>
      <c r="I74" s="34"/>
      <c r="J74" s="34"/>
      <c r="K74" s="34"/>
      <c r="L74" s="34"/>
    </row>
    <row r="76" spans="1:12" x14ac:dyDescent="0.25">
      <c r="B76" s="67" t="s">
        <v>89</v>
      </c>
    </row>
    <row r="78" spans="1:12" x14ac:dyDescent="0.25">
      <c r="G78" s="45" t="s">
        <v>28</v>
      </c>
      <c r="H78" s="63" t="s">
        <v>71</v>
      </c>
    </row>
    <row r="79" spans="1:12" x14ac:dyDescent="0.25">
      <c r="A79" s="49">
        <f>A74+1</f>
        <v>21</v>
      </c>
      <c r="B79" s="39" t="s">
        <v>90</v>
      </c>
      <c r="G79" s="50" t="str">
        <f>"Line "&amp;A31&amp;""</f>
        <v>Line 9</v>
      </c>
      <c r="H79" s="71">
        <f>I47</f>
        <v>21550</v>
      </c>
    </row>
    <row r="80" spans="1:12" x14ac:dyDescent="0.25">
      <c r="A80" s="49">
        <f>A79+1</f>
        <v>22</v>
      </c>
      <c r="B80" s="50" t="s">
        <v>85</v>
      </c>
      <c r="C80" s="34"/>
      <c r="D80" s="34"/>
      <c r="E80" s="34"/>
      <c r="F80" s="34"/>
      <c r="G80" s="50" t="str">
        <f>"Line "&amp;A72&amp;""</f>
        <v>Line 18</v>
      </c>
      <c r="H80" s="70">
        <f>H72</f>
        <v>1.3885726029071155</v>
      </c>
    </row>
    <row r="81" spans="1:12" x14ac:dyDescent="0.25">
      <c r="A81" s="49">
        <f>A80+1</f>
        <v>23</v>
      </c>
      <c r="B81" s="39" t="s">
        <v>91</v>
      </c>
      <c r="G81" s="50" t="str">
        <f>"- Line "&amp;A79&amp;" * Line "&amp;A80&amp;""</f>
        <v>- Line 21 * Line 22</v>
      </c>
      <c r="H81" s="71">
        <f>-H79*H80</f>
        <v>-29923.73959264834</v>
      </c>
    </row>
    <row r="82" spans="1:12" x14ac:dyDescent="0.25">
      <c r="A82" s="49">
        <f t="shared" ref="A82:A89" si="2">A81+1</f>
        <v>24</v>
      </c>
      <c r="B82" s="39"/>
      <c r="G82" s="50"/>
      <c r="H82" s="71"/>
    </row>
    <row r="83" spans="1:12" x14ac:dyDescent="0.25">
      <c r="A83" s="49">
        <f t="shared" si="2"/>
        <v>25</v>
      </c>
      <c r="B83" s="67" t="s">
        <v>92</v>
      </c>
      <c r="G83" s="50"/>
      <c r="H83" s="71"/>
    </row>
    <row r="84" spans="1:12" x14ac:dyDescent="0.25">
      <c r="A84" s="49">
        <f t="shared" si="2"/>
        <v>26</v>
      </c>
      <c r="B84" s="39"/>
      <c r="G84" s="45" t="s">
        <v>28</v>
      </c>
      <c r="H84" s="71"/>
      <c r="I84" s="72" t="s">
        <v>72</v>
      </c>
    </row>
    <row r="85" spans="1:12" x14ac:dyDescent="0.25">
      <c r="A85" s="49">
        <f t="shared" si="2"/>
        <v>27</v>
      </c>
      <c r="B85" s="39" t="s">
        <v>93</v>
      </c>
      <c r="G85" s="50" t="s">
        <v>94</v>
      </c>
      <c r="H85" s="73">
        <v>0</v>
      </c>
      <c r="I85" s="50" t="s">
        <v>95</v>
      </c>
    </row>
    <row r="86" spans="1:12" x14ac:dyDescent="0.25">
      <c r="A86" s="49">
        <f t="shared" si="2"/>
        <v>28</v>
      </c>
      <c r="B86" s="39" t="s">
        <v>96</v>
      </c>
      <c r="G86" s="50" t="s">
        <v>94</v>
      </c>
      <c r="H86" s="74">
        <v>0</v>
      </c>
      <c r="I86" s="50" t="s">
        <v>95</v>
      </c>
    </row>
    <row r="87" spans="1:12" x14ac:dyDescent="0.25">
      <c r="A87" s="49">
        <f t="shared" si="2"/>
        <v>29</v>
      </c>
      <c r="B87" s="39" t="s">
        <v>97</v>
      </c>
      <c r="G87" s="69" t="str">
        <f>"Line "&amp;A85&amp;" + "&amp;A86&amp;""</f>
        <v>Line 27 + 28</v>
      </c>
      <c r="H87" s="75">
        <f>SUM(H85:H86)</f>
        <v>0</v>
      </c>
    </row>
    <row r="88" spans="1:12" x14ac:dyDescent="0.25">
      <c r="A88" s="49">
        <f t="shared" si="2"/>
        <v>30</v>
      </c>
      <c r="B88" s="39" t="s">
        <v>98</v>
      </c>
      <c r="G88" s="39" t="s">
        <v>99</v>
      </c>
      <c r="H88" s="76">
        <v>6.3468999999999998E-2</v>
      </c>
    </row>
    <row r="89" spans="1:12" x14ac:dyDescent="0.25">
      <c r="A89" s="49">
        <f t="shared" si="2"/>
        <v>31</v>
      </c>
      <c r="B89" s="39" t="s">
        <v>100</v>
      </c>
      <c r="G89" s="69" t="str">
        <f>"Line "&amp;A87&amp;" * "&amp;A88&amp;""</f>
        <v>Line 29 * 30</v>
      </c>
      <c r="H89" s="71">
        <f>H87*H88</f>
        <v>0</v>
      </c>
    </row>
    <row r="91" spans="1:12" x14ac:dyDescent="0.25">
      <c r="A91" s="34"/>
      <c r="B91" s="37" t="s">
        <v>101</v>
      </c>
      <c r="C91" s="34"/>
      <c r="D91" s="34"/>
      <c r="E91" s="34"/>
      <c r="F91" s="34"/>
      <c r="G91" s="34"/>
      <c r="H91" s="34"/>
      <c r="I91" s="64" t="s">
        <v>72</v>
      </c>
      <c r="J91" s="34"/>
      <c r="K91" s="34"/>
      <c r="L91" s="34"/>
    </row>
    <row r="92" spans="1:12" x14ac:dyDescent="0.25">
      <c r="A92" s="49">
        <f>A89+1</f>
        <v>32</v>
      </c>
      <c r="B92" s="27" t="s">
        <v>29</v>
      </c>
      <c r="C92" s="34"/>
      <c r="D92" s="34"/>
      <c r="E92" s="34"/>
      <c r="F92" s="34"/>
      <c r="G92" s="39" t="str">
        <f>" - Line "&amp;A45&amp;", Col. 2"</f>
        <v xml:space="preserve"> - Line 7a, Col. 2</v>
      </c>
      <c r="H92" s="75">
        <f>-I45</f>
        <v>1088150</v>
      </c>
      <c r="I92" s="34"/>
      <c r="J92" s="34"/>
      <c r="K92" s="34"/>
      <c r="L92" s="34"/>
    </row>
    <row r="93" spans="1:12" x14ac:dyDescent="0.25">
      <c r="A93" s="49">
        <f>A92+1</f>
        <v>33</v>
      </c>
      <c r="B93" s="27" t="s">
        <v>31</v>
      </c>
      <c r="C93" s="34"/>
      <c r="D93" s="34"/>
      <c r="E93" s="34"/>
      <c r="F93" s="34"/>
      <c r="G93" s="39" t="str">
        <f>"Line "&amp;A74&amp;""</f>
        <v>Line 20</v>
      </c>
      <c r="H93" s="75">
        <f>H74</f>
        <v>-1737798.6125382551</v>
      </c>
      <c r="I93" s="34"/>
      <c r="J93" s="34"/>
      <c r="K93" s="34"/>
      <c r="L93" s="34"/>
    </row>
    <row r="94" spans="1:12" x14ac:dyDescent="0.25">
      <c r="A94" s="49">
        <f>A93+1</f>
        <v>34</v>
      </c>
      <c r="B94" s="27" t="s">
        <v>33</v>
      </c>
      <c r="C94" s="34"/>
      <c r="D94" s="34"/>
      <c r="E94" s="34"/>
      <c r="F94" s="34"/>
      <c r="G94" s="39" t="str">
        <f>"Line "&amp;A81&amp;""</f>
        <v>Line 23</v>
      </c>
      <c r="H94" s="75">
        <f>H81</f>
        <v>-29923.73959264834</v>
      </c>
      <c r="I94" s="34"/>
      <c r="J94" s="34"/>
      <c r="K94" s="34"/>
      <c r="L94" s="34"/>
    </row>
    <row r="95" spans="1:12" x14ac:dyDescent="0.25">
      <c r="A95" s="49">
        <f>A94+1</f>
        <v>35</v>
      </c>
      <c r="B95" s="27" t="s">
        <v>35</v>
      </c>
      <c r="C95" s="34"/>
      <c r="D95" s="34"/>
      <c r="E95" s="34"/>
      <c r="F95" s="34"/>
      <c r="G95" s="39" t="str">
        <f>"- Line "&amp;A48&amp;", Col. 2"</f>
        <v>- Line 10a, Col. 2</v>
      </c>
      <c r="H95" s="75">
        <f>-I48</f>
        <v>-255600</v>
      </c>
      <c r="I95" s="34"/>
      <c r="J95" s="34"/>
      <c r="K95" s="34"/>
      <c r="L95" s="34"/>
    </row>
    <row r="96" spans="1:12" x14ac:dyDescent="0.25">
      <c r="A96" s="49">
        <f t="shared" ref="A96:A98" si="3">A95+1</f>
        <v>36</v>
      </c>
      <c r="B96" s="27" t="s">
        <v>102</v>
      </c>
      <c r="C96" s="34"/>
      <c r="D96" s="34"/>
      <c r="E96" s="34"/>
      <c r="F96" s="34"/>
      <c r="G96" s="69" t="str">
        <f>" - Line "&amp;A89&amp;""</f>
        <v xml:space="preserve"> - Line 31</v>
      </c>
      <c r="H96" s="51">
        <f>-H89</f>
        <v>0</v>
      </c>
      <c r="I96" s="34"/>
      <c r="J96" s="34"/>
      <c r="K96" s="34"/>
      <c r="L96" s="34"/>
    </row>
    <row r="97" spans="1:12" x14ac:dyDescent="0.25">
      <c r="A97" s="49">
        <f t="shared" si="3"/>
        <v>37</v>
      </c>
      <c r="B97" s="36" t="s">
        <v>103</v>
      </c>
      <c r="C97" s="34"/>
      <c r="D97" s="34"/>
      <c r="E97" s="34"/>
      <c r="F97" s="34"/>
      <c r="G97" s="69"/>
      <c r="H97" s="77">
        <v>0</v>
      </c>
      <c r="I97" s="39" t="s">
        <v>104</v>
      </c>
      <c r="J97" s="34"/>
      <c r="K97" s="34"/>
      <c r="L97" s="34"/>
    </row>
    <row r="98" spans="1:12" x14ac:dyDescent="0.25">
      <c r="A98" s="49">
        <f t="shared" si="3"/>
        <v>38</v>
      </c>
      <c r="B98" s="34"/>
      <c r="C98" s="34"/>
      <c r="D98" s="34"/>
      <c r="E98" s="34"/>
      <c r="F98" s="34"/>
      <c r="G98" s="54" t="s">
        <v>105</v>
      </c>
      <c r="H98" s="51">
        <f>SUM(H92:H97)</f>
        <v>-935172.3521309034</v>
      </c>
      <c r="I98" s="34"/>
      <c r="J98" s="34"/>
      <c r="K98" s="34"/>
      <c r="L98" s="34"/>
    </row>
    <row r="99" spans="1:12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  <row r="113" spans="1:12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1:12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1:12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1:12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1:12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</row>
    <row r="118" spans="1:12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</row>
    <row r="119" spans="1:12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</row>
    <row r="120" spans="1:12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</row>
    <row r="121" spans="1:12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</row>
    <row r="122" spans="1:12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</row>
    <row r="123" spans="1:12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</row>
    <row r="124" spans="1:12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</row>
    <row r="125" spans="1:12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</row>
    <row r="126" spans="1:12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</row>
    <row r="127" spans="1:12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</row>
    <row r="128" spans="1:12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</row>
    <row r="129" spans="1:12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</row>
    <row r="130" spans="1:12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</row>
    <row r="131" spans="1:12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</row>
    <row r="132" spans="1:12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</row>
    <row r="133" spans="1:12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</row>
    <row r="134" spans="1:12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</row>
    <row r="135" spans="1:12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</row>
    <row r="136" spans="1:12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</row>
    <row r="137" spans="1:12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</row>
    <row r="138" spans="1:12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</row>
    <row r="139" spans="1:12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</row>
    <row r="140" spans="1:12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</row>
    <row r="141" spans="1:12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</row>
    <row r="142" spans="1:12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</row>
    <row r="143" spans="1:12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</row>
    <row r="144" spans="1:12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</row>
    <row r="145" spans="1:12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</row>
    <row r="146" spans="1:12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</row>
    <row r="147" spans="1:12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</row>
  </sheetData>
  <pageMargins left="0.7" right="0.7" top="0.75" bottom="0.75" header="0.3" footer="0.3"/>
  <pageSetup scale="70" fitToHeight="0" orientation="portrait" horizontalDpi="300" verticalDpi="300" r:id="rId1"/>
  <headerFooter>
    <oddHeader>&amp;RTO2026 Annual Update
Attachment 4
WP- Schedule 25 Wholesale Difference
Page &amp;P of &amp;N</oddHeader>
    <oddFooter>&amp;R&amp;A</odd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Workpaper EEI &amp; EPRI</vt:lpstr>
      <vt:lpstr>Legacy Wholesale&amp;Retail Diff</vt:lpstr>
      <vt:lpstr>'Legacy Wholesale&amp;Retail Diff'!Print_Area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Katelyn Wright</cp:lastModifiedBy>
  <cp:lastPrinted>2025-06-11T22:09:22Z</cp:lastPrinted>
  <dcterms:created xsi:type="dcterms:W3CDTF">2019-06-03T15:41:20Z</dcterms:created>
  <dcterms:modified xsi:type="dcterms:W3CDTF">2025-11-06T17:34:02Z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2024-04-26T22:02:02Z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10606eab-65cc-42b7-9c9e-9217b28ce408</vt:lpwstr>
  </property>
  <property fmtid="{D5CDD505-2E9C-101B-9397-08002B2CF9AE}" pid="8" name="MSIP_Label_bc3dd1c7-2c40-4a31-84b2-bec599b321a0_ContentBits">
    <vt:lpwstr>0</vt:lpwstr>
  </property>
</Properties>
</file>